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31" windowWidth="9555" windowHeight="3870" tabRatio="856" activeTab="0"/>
  </bookViews>
  <sheets>
    <sheet name="Ementas 2º período" sheetId="1" r:id="rId1"/>
    <sheet name="FTSOPAS" sheetId="2" r:id="rId2"/>
    <sheet name="FTPRATOS CARNE" sheetId="3" r:id="rId3"/>
    <sheet name="FTPRATOSPEIXE" sheetId="4" r:id="rId4"/>
    <sheet name="FTSALADAS" sheetId="5" r:id="rId5"/>
    <sheet name="FTSOBREMESAS" sheetId="6" r:id="rId6"/>
    <sheet name="FTPÃO" sheetId="7" r:id="rId7"/>
  </sheets>
  <definedNames>
    <definedName name="_xlnm._FilterDatabase" localSheetId="0" hidden="1">'Ementas 2º período'!$A$4:$M$435</definedName>
    <definedName name="_xlnm.Print_Area" localSheetId="0">'Ementas 2º período'!$A$1:$M$511</definedName>
    <definedName name="_xlnm.Print_Titles" localSheetId="0">'Ementas 2º período'!$1:$2</definedName>
  </definedNames>
  <calcPr fullCalcOnLoad="1"/>
</workbook>
</file>

<file path=xl/sharedStrings.xml><?xml version="1.0" encoding="utf-8"?>
<sst xmlns="http://schemas.openxmlformats.org/spreadsheetml/2006/main" count="4478" uniqueCount="706">
  <si>
    <t>Minestrone</t>
  </si>
  <si>
    <t>Segunda-Feira</t>
  </si>
  <si>
    <t>Sopa</t>
  </si>
  <si>
    <t>Prato</t>
  </si>
  <si>
    <t>Sobremesa</t>
  </si>
  <si>
    <t>Pão</t>
  </si>
  <si>
    <t>Terça-Feira</t>
  </si>
  <si>
    <t>Quarta-Feira</t>
  </si>
  <si>
    <t>Quinta-Feira</t>
  </si>
  <si>
    <t>Sexta-Feira</t>
  </si>
  <si>
    <t>Fruta da época (min. 3 variedades)</t>
  </si>
  <si>
    <t>Feijão-verde</t>
  </si>
  <si>
    <t>Creme de legumes</t>
  </si>
  <si>
    <t>Couve branca com cenoura ripada</t>
  </si>
  <si>
    <t>Juliana</t>
  </si>
  <si>
    <t>Lavrador</t>
  </si>
  <si>
    <t>Alface, beterraba e cenoura</t>
  </si>
  <si>
    <t>Macedónia de legumes</t>
  </si>
  <si>
    <t>Couve branca</t>
  </si>
  <si>
    <t>Creme de ervilhas e cenoura</t>
  </si>
  <si>
    <t>Legumes com ervilhas</t>
  </si>
  <si>
    <t>Camponesa</t>
  </si>
  <si>
    <t>Fruta da época (min. 3 variedades) / Fruta assada</t>
  </si>
  <si>
    <t>FT</t>
  </si>
  <si>
    <t>Primavera</t>
  </si>
  <si>
    <t>Saloia</t>
  </si>
  <si>
    <t>Portuguesa</t>
  </si>
  <si>
    <t>Nabiças com feijão-frade</t>
  </si>
  <si>
    <t>Grão com nabiças</t>
  </si>
  <si>
    <t>Grão com couve lombarda</t>
  </si>
  <si>
    <t>Semana</t>
  </si>
  <si>
    <t>Prato e Vegetais</t>
  </si>
  <si>
    <t>VE
(KJ)</t>
  </si>
  <si>
    <t>VE
(Kcal)</t>
  </si>
  <si>
    <t>Lip.
(g)</t>
  </si>
  <si>
    <t>AG Sat.
(g)</t>
  </si>
  <si>
    <t>HC
(g)</t>
  </si>
  <si>
    <t>Prot.
(g)</t>
  </si>
  <si>
    <t>Sal
(g)</t>
  </si>
  <si>
    <t>Açúcar
(g)</t>
  </si>
  <si>
    <t>Pode ser solicitada a  Ficha Técnica do Pão aos funcionários.</t>
  </si>
  <si>
    <t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t>
  </si>
  <si>
    <t>Alface, couve roxa e pepino</t>
  </si>
  <si>
    <t>Alface, beterraba e milho</t>
  </si>
  <si>
    <t>Caldo verde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</si>
  <si>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</si>
  <si>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</si>
  <si>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</si>
  <si>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</si>
  <si>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</si>
  <si>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</si>
  <si>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</si>
  <si>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</si>
  <si>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</si>
  <si>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</si>
  <si>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</si>
  <si>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</si>
  <si>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Alface, pepino e tomate</t>
  </si>
  <si>
    <t>Alface, beterraba e tomate</t>
  </si>
  <si>
    <t>Feijão vermelho com hortaliça</t>
  </si>
  <si>
    <t>Sopa da horta</t>
  </si>
  <si>
    <t>Creme de abóbora com espinafres</t>
  </si>
  <si>
    <t>Alface, milho e tomate</t>
  </si>
  <si>
    <t>Cenoura, couve roxa e pepino</t>
  </si>
  <si>
    <t>Creme de ervilhas com couve flor</t>
  </si>
  <si>
    <t>Alface, cenoura e couve roxa</t>
  </si>
  <si>
    <t>Creme de cenoura com couve branca</t>
  </si>
  <si>
    <t>Alface, milho e pepino</t>
  </si>
  <si>
    <t>Alface, couve-roxa e pepino</t>
  </si>
  <si>
    <t>Cenoura, couve roxa e tomate</t>
  </si>
  <si>
    <t>Creme de alho francês com couve-flor</t>
  </si>
  <si>
    <t>Carapau frito com arroz de feijão</t>
  </si>
  <si>
    <t>Alface, couve em juliana e milho</t>
  </si>
  <si>
    <t>Alface, beterraba e pepino</t>
  </si>
  <si>
    <t>Agrião</t>
  </si>
  <si>
    <t>Alho francês com curgete</t>
  </si>
  <si>
    <t>Espinafres com cenoura</t>
  </si>
  <si>
    <t>Alface, cenoura e curgete</t>
  </si>
  <si>
    <t>Cenoura, milho e tomate</t>
  </si>
  <si>
    <t>Alface, cenoura e couve-roxa</t>
  </si>
  <si>
    <t>Sopa da Horta</t>
  </si>
  <si>
    <t>Alface, cenoura e milho</t>
  </si>
  <si>
    <t>Cenoura, couve-roxa e tomate</t>
  </si>
  <si>
    <t>Alho-francês</t>
  </si>
  <si>
    <t>Alface, cenoura e tomate</t>
  </si>
  <si>
    <t>Milho, pepino e tomate</t>
  </si>
  <si>
    <t>Alface, couve-roxa e tomate</t>
  </si>
  <si>
    <t>Beterraba, cenoura e tomate</t>
  </si>
  <si>
    <t>Perna de peru assada com arroz de legumes (milho e brócolos)</t>
  </si>
  <si>
    <t>Alface, couve-roxa e milho</t>
  </si>
  <si>
    <t>Frango assado com arroz de cenoura</t>
  </si>
  <si>
    <t>Couve-roxa, pepino e tomate</t>
  </si>
  <si>
    <t>Couve-roxa, cenoura e tomate</t>
  </si>
  <si>
    <t>Salada</t>
  </si>
  <si>
    <t>Couve em juliana, pepino e tomate</t>
  </si>
  <si>
    <t>Feijão vermelho com couve lombarda</t>
  </si>
  <si>
    <t>Alface, milho e cebola</t>
  </si>
  <si>
    <t>Tomate, milho e cebola</t>
  </si>
  <si>
    <t>Alface, cebola tomate</t>
  </si>
  <si>
    <t>Alface, cebola e tomate</t>
  </si>
  <si>
    <t>Couve-roxa, cebola e tomate</t>
  </si>
  <si>
    <t>Milho, cebola e tomate</t>
  </si>
  <si>
    <t>Alface, tomate e cebola</t>
  </si>
  <si>
    <t>Alface, cenoura e cebola</t>
  </si>
  <si>
    <t>Gelado de leite</t>
  </si>
  <si>
    <t>Ingredientes</t>
  </si>
  <si>
    <t>Capitação</t>
  </si>
  <si>
    <t>HC</t>
  </si>
  <si>
    <t>Lip</t>
  </si>
  <si>
    <t>Prot</t>
  </si>
  <si>
    <t>Preparação/Confeção</t>
  </si>
  <si>
    <t>(g/ ml)</t>
  </si>
  <si>
    <t>Batatas p/ caldo verde</t>
  </si>
  <si>
    <t>(%)</t>
  </si>
  <si>
    <t>Cebola sopa</t>
  </si>
  <si>
    <t>Azeite p/ sopa</t>
  </si>
  <si>
    <t>Sal</t>
  </si>
  <si>
    <t>Alho seco</t>
  </si>
  <si>
    <t>Cenoura p/ sopa</t>
  </si>
  <si>
    <t>Cebola</t>
  </si>
  <si>
    <t>Alho francês</t>
  </si>
  <si>
    <t>Batatas p/ sopa</t>
  </si>
  <si>
    <t>Curgete</t>
  </si>
  <si>
    <t>Creme de alho francês c/ couve flor</t>
  </si>
  <si>
    <t>Couve Flor p/ sopa</t>
  </si>
  <si>
    <t>Couve Lombarda p/ sopa</t>
  </si>
  <si>
    <t>Ervilhas p/ sopa não base</t>
  </si>
  <si>
    <t>Batatas p/ sopa c/ leguminosa</t>
  </si>
  <si>
    <t>Creme de feijão verde</t>
  </si>
  <si>
    <t>Lavar, descascar e cortar as batatas, o feijão-verde a couve branca, a cenoura, a cebola e o alho e cozer em água. Preparar o feijão-verde às tirinhas. Depois de cozido, triturar todo o preparado. Retificar a temperatura e no final da cozedura, juntar o azeite.</t>
  </si>
  <si>
    <t>Feijão verde p/ sopa</t>
  </si>
  <si>
    <t>Espinafres p/ sopa</t>
  </si>
  <si>
    <t>Sopa à Lavrador</t>
  </si>
  <si>
    <t xml:space="preserve">Couve portuguesa p/ sopa </t>
  </si>
  <si>
    <t>Feijão Vermelho p/ sopa</t>
  </si>
  <si>
    <t>Sopa à Primavera</t>
  </si>
  <si>
    <t>Sopa Camponesa</t>
  </si>
  <si>
    <t>Sopa de abóbora com massinhas</t>
  </si>
  <si>
    <t>Abóbora</t>
  </si>
  <si>
    <t>Massa p/ sopa s/ hortaliça</t>
  </si>
  <si>
    <t>Sopa de agrião</t>
  </si>
  <si>
    <t>Descascar, lavar e cortar as batatas, as cenouras, as cebolas e os alhos e cozer em água a ferver. Posteriormente triturar a sopa e adicionar o agrião previamente cortado e lavado. Deixar o agrião cozer. Retificar o sal e juntar o azeite no final da cozedura.</t>
  </si>
  <si>
    <t>Sopa de alho francês</t>
  </si>
  <si>
    <t xml:space="preserve">Sal </t>
  </si>
  <si>
    <t>Sopa de alho francês com curgete</t>
  </si>
  <si>
    <t>Sopa de couve branca</t>
  </si>
  <si>
    <t>Sopa de couve branca com cenoura ripada</t>
  </si>
  <si>
    <t>Sopa de couve lombarda</t>
  </si>
  <si>
    <t>De véspera, demolhar o feijão. No dia, lavar, descascar e cortar os ingredientes e levar a cozer a batata, a cebola, o alho e a cenoura. À parte cozer o feijão. Após cozedura, triturar os legumes e metade do feijão anteriormente cozido. Adicionar a couve cortada em juliana e deixar cozer. Antes do final adicionar o restante feijão, retificar o tempero e no final adicionar o azeite.</t>
  </si>
  <si>
    <t>Sopa de feijão vermelho com couve lombarda</t>
  </si>
  <si>
    <t>Sopa de feijão vermelho com hortaliça</t>
  </si>
  <si>
    <t>Sopa de grão com couve lombarda</t>
  </si>
  <si>
    <t>Grão p/ sopa</t>
  </si>
  <si>
    <t>Sopa de grão com nabiças</t>
  </si>
  <si>
    <t>Nabiças p/ sopa</t>
  </si>
  <si>
    <t>Sopa de legumes com ervilhas</t>
  </si>
  <si>
    <t>Sopa de nabiças com feijão frade</t>
  </si>
  <si>
    <t>Feijão frade p/ sopa</t>
  </si>
  <si>
    <t>Sopa juliana</t>
  </si>
  <si>
    <t>Sopa macedónia de legumes</t>
  </si>
  <si>
    <t>Sopa Portuguesa</t>
  </si>
  <si>
    <t>Sopa Saloia</t>
  </si>
  <si>
    <t>Demolhar o feijão de véspera. Lavar, descascar e cortar as batatas, as cebolas, os alhos e metade das cenouras e cozer em água. Depois de cozidos, adicionar metade do feijão (previamente cozido) e a água de o cozer e triturar o preparado. Juntar a couve lombarda (cortada em juliana) e o resto das cenouras (cortada aos cubos) até cozer. Antes do final da cozedura, adicionar o resto do feijão e se necessário alguma água de o cozer. Retificar o tempero. Após cozedura adicionar o azeite.</t>
  </si>
  <si>
    <t>Almôndegas estufadas com esparguete e ervilhas</t>
  </si>
  <si>
    <t>Almôndegas de vaca ultracongeladas</t>
  </si>
  <si>
    <t>Lavar o tomate, a cebola e o alho. Num tacho colocar tomate cortado em pedaços, cebola picada, salsa, azeite, orégãos e sal e levar a estufar. Triturar tudo. Adicionar as almôndegas ao preparado anterior e levar ao lume ou dispô-las em tabuleiro regado com o estufado anterior e levar ao forno. Cozer o esparguete e as ervilhas, separadamente, em água e sal.</t>
  </si>
  <si>
    <t>Tomate natural</t>
  </si>
  <si>
    <t>Cebola estufados</t>
  </si>
  <si>
    <t>Azeite estufar</t>
  </si>
  <si>
    <t>Salsa</t>
  </si>
  <si>
    <t>q.b.</t>
  </si>
  <si>
    <t>Oregãos</t>
  </si>
  <si>
    <t>Esparguete</t>
  </si>
  <si>
    <t>Ervilhas g mista</t>
  </si>
  <si>
    <t>Massa espiral</t>
  </si>
  <si>
    <t>Bifes de frango panados com Arroz de cenoura</t>
  </si>
  <si>
    <t>Panadinhos de frango</t>
  </si>
  <si>
    <t>Colocar os bifes de frango panados num tabuleiro e levar ao forno para serem confecionados. Estufar a cebola e o alho em azeite. Adicionar a cenoura cortada aos cubos previamente cozidas, de preferência a vapor. Posteriormente juntar a água e quando estiver a ferver, adicionar o arroz. No final retificar o tempero.</t>
  </si>
  <si>
    <t>Arroz (guarnição mista)</t>
  </si>
  <si>
    <t>Cenoura p/ arroz</t>
  </si>
  <si>
    <t>Cebola p/ arroz</t>
  </si>
  <si>
    <t>Azeite p/ arroz</t>
  </si>
  <si>
    <t>Bifinhos de porco com cebolada e Arroz de cenoura</t>
  </si>
  <si>
    <t>Porco p/ bife s/ ovo</t>
  </si>
  <si>
    <t>De véspera preparar e temperar as febras com sal, alho, orégãos, salsa e sumo de limão. Dispor a cebola e o tomate às rodelas e a carne num tabuleiro, regar com azeite e levar ao forno convetor ou colocar tudo num tacho e levar ao lume até cozer. Estufar a cebola e o alho em azeite. Adicionar a cenoura cortada aos cubos previamente cozida, de preferência a vapor. Posteriormente juntar a água e quando estiver a ferver, adicionar o arroz. No final retificar o tempero.</t>
  </si>
  <si>
    <t>Sumo de limão</t>
  </si>
  <si>
    <t>Vaca p/ bolonhesa</t>
  </si>
  <si>
    <t>Lavar e picar a cebola, o alho, os oregãos, a salsa e o tomate. Cortar o tomate em pedaços. Estufar os ingredientes referidos com azeite. Adicionar a carne picada e o sal. Levar a lume brando o preparado até o fim a cozedura. Cozer o esparguete em água e sal.</t>
  </si>
  <si>
    <t>Coentros</t>
  </si>
  <si>
    <t>Louro</t>
  </si>
  <si>
    <t>Vaca p/ estufar</t>
  </si>
  <si>
    <t>Ervilhas p/ arroz</t>
  </si>
  <si>
    <t>Frango Perna</t>
  </si>
  <si>
    <t>De véspera, lavar, preparar e temperar a carne com uma marinada de sumo de limão, alho picado, sal e ervas aromáticas e reservar em ambiente refrigerado. Posteriormente levar as coxas de frango ao forno quente, disposto em tabuleiro e levar ao forno a assar. Cozer a massa espiral em água e sal. Levar água num tacho ao lume até ferver. Posteriormente adicionar o legume e adicionar parte do sal e deixar cozer. No final retificar o tempero OU levar o legume em tabuleiro perfurado ao forno convetor e colocar no módulo de cozedura a vapor, sem adicionar sal. Deixar cozer.</t>
  </si>
  <si>
    <t>Ervas aromáticas</t>
  </si>
  <si>
    <t>Cenoura guarnição mista</t>
  </si>
  <si>
    <t>Leite de vaca MG (p/ molho)</t>
  </si>
  <si>
    <t>Farinha de trigo</t>
  </si>
  <si>
    <t>Fusili</t>
  </si>
  <si>
    <t>Frango assado com Arroz de cenoura</t>
  </si>
  <si>
    <t>Frango assar</t>
  </si>
  <si>
    <t>De véspera, lavar, preparar e temperar a carne com uma marinada de sumo de limão, alho picado, sal e ervas aromáticas e reservar em ambiente refrigerado. Posteriormente levar as coxas de frango ao forno quente, disposto em tabuleiro e levar ao forno a assar. Estufar a cebola e o alho em azeite. Adicionar a cenoura cortada aos cubos previamente cozida, de preferência a vapor. Posteriormente juntar a água e quando estiver a ferver, adicionar o arroz. No final retificar o tempero.</t>
  </si>
  <si>
    <t>Frango estufar</t>
  </si>
  <si>
    <t>De véspera limpar e cortar a carne em peças e temperar com sal, sumo de limão e alho. No dia, lavar e picar a cebola, o alho e a salsa e cortar o tomate em pedaços pequenos. Estufar os ingredientes referidos com ervilhas e azeite. Adicionar a carne ao preparado, em lume médio até cozer. Picar o alho e a cebola e estufar em azeite. Adicionar água ao preparado. Após fervura acrescentar o arroz. No final retificar o tempero.</t>
  </si>
  <si>
    <t>Arroz (guarnição base)</t>
  </si>
  <si>
    <t>Hamburguer de aves</t>
  </si>
  <si>
    <t>Hamburguer estufado com massa espiral e legumes salteados (ervilha e cenoura)</t>
  </si>
  <si>
    <t>Hamburguer de vaca</t>
  </si>
  <si>
    <t>Lavar e picar a cebola, o tomate e o alho. Estufar a cebola, o alho, o tomate e triturar tudo. Adicionar ervas aromáticas e sal e apurar. Dispor os hambúrgueres em tabuleiro, regar com o estufado e levar ao forno. Cozer a massa espiral em água e sal. Cozer as ervilhas e a cenoura aos cubos em água e sal. Saltear as ervilhas e a cenoura com sal, azeite e oregãos.</t>
  </si>
  <si>
    <t>Porco Lombo assar</t>
  </si>
  <si>
    <t>De véspera, temperar a carne com alho, sal, sumo de limão e o louro. Lavar as cebolas e o alho. Descascar as cebolas e cortá-las em rodelas e picar o alho. Nos tabuleiros, colocar um pouco de azeite no fundo e seguidamente a cebola e o alho e depois a carne e levar ao forno a assar. Fatiar e levar novamente ao forno com o molho a re-aquecer até atingir pelo menos 75ºC. Cozer o esparguete em água e sal. Cozer os legumes separadamente (em água ou a vapor) numa panela com água a ferver e sal. De seguida misturar.</t>
  </si>
  <si>
    <t>Azeite assados</t>
  </si>
  <si>
    <t>Brócolos</t>
  </si>
  <si>
    <t>Milho g mista</t>
  </si>
  <si>
    <t xml:space="preserve">Frango Perna </t>
  </si>
  <si>
    <t>Perna de perú assada com Arroz de legumes (milho e brócolos)</t>
  </si>
  <si>
    <t>Perú Perna assar</t>
  </si>
  <si>
    <t>De véspera, lavar a carne e cortar e seguidamente fazer uma marinada de sumo de limão, alho picado, sal e ervas aromáticas e colocar a carne a marinar em ambiente refrigerado. Posteriormente levar a carne a forno quente, em tabuleiro, com a pele virada para cima. Envolver a carne com o caldo que se vai formando, até ficar assado. Fatiar e levar novamente ao forno com o molho a re-aquecer até atingir pelo menos 75ºC. Estufar a cebola e o alho em azeite. Adicionar o milho e os brócolos, previamente cozidos a vapor. Posteriormente juntar a água e quando estiver a ferver, adicionar o arroz e o sal.</t>
  </si>
  <si>
    <t>Milho p/ arroz</t>
  </si>
  <si>
    <t>Brócolos p/ arroz</t>
  </si>
  <si>
    <t>Feijão verde g mista</t>
  </si>
  <si>
    <t>sumo de limão</t>
  </si>
  <si>
    <t>Ovo natureza p/ cozer</t>
  </si>
  <si>
    <t>Azeite temperar</t>
  </si>
  <si>
    <t>vinagre</t>
  </si>
  <si>
    <t>Vitela estufada com ervilhas, cenoura e batata cozida</t>
  </si>
  <si>
    <t>Picar a cebola e o alho. Cortar a carne aos cubos e temperar com sal e orégãos. Colocar no tacho a cebola, o tomate, o azeite, o alho, a carne e levar ao lume até estufar. À parte cozer as ervilhas e a cenoura. Depois de cozidas acrescentar ao estufado e deixar apurar. Descascar e cortar as batatas ao meio ou aos cubos e cozer em água e sal.</t>
  </si>
  <si>
    <t>Batatas p/ cozer</t>
  </si>
  <si>
    <t>Miolo de camarão p/ misto</t>
  </si>
  <si>
    <t>Arroz de aves (perú e frango)</t>
  </si>
  <si>
    <t>Lavar o frango e o peru e cozer em água temperada com sal, alho, sumo de limão, louro e ervas aromáticas. Após cozedura, desfiar as carnes. Num outro tacho estufar em azeite a cebola, o alho e o chouriço até apurar. Adicionar a água de cozedura das aves no estufado e confecionar o arroz. Após cozedura, colocar o arroz e a carne desfiada em camadas alternadamente e levar ao forno.</t>
  </si>
  <si>
    <t>Perú inteiro estufar</t>
  </si>
  <si>
    <t>Chouriço de carne</t>
  </si>
  <si>
    <t>Cenoura p/ estufados</t>
  </si>
  <si>
    <t>Feijão seco p/ arroz</t>
  </si>
  <si>
    <t>Vaca p/ feijoada-rancho</t>
  </si>
  <si>
    <t>Porco p/ feijoada-rancho</t>
  </si>
  <si>
    <t>Grão guarnição mista</t>
  </si>
  <si>
    <t>Couve Lombarda g mista</t>
  </si>
  <si>
    <t>Feijoada à Portuguesa com arroz</t>
  </si>
  <si>
    <t>Demolhar de véspera o feijão e preparar e temperar a carne de vaca aos cubos. No dia, cozer o feijão em água e sal separado das carnes. Cozer a vapor (caso as condições o permitam) a couve lombarda. Fazer um estufado com o azeite, a cebola, o alho e o tomate picados previamente. Adicionar a carne de vaca e porco cortados aos cubos e a cenoura em pedaços pequenos e parte da água de cozer o feijão. Deixar cozer, mexendo de vez em quando. Verificar se necessita de mais água. Num outro tacho cozer o chouriço de carne também em água. Após a carne estar cozida adicionar a couve escorrida, o chouriço de carne cortado em rodelas e o feijão cozido. Envolver tudo e deixar apurar. Picar o alho e a cebola e estufar em azeite. Adicionar água ao preparado. Após fervura acrescentar o arroz. No final retificar o tempero.</t>
  </si>
  <si>
    <t>Feijão Vermelho g mista</t>
  </si>
  <si>
    <t>Rancho (porco e vaca)</t>
  </si>
  <si>
    <t xml:space="preserve">De véspera demolhar o grão-de-bico. Lavar e cortar as carnes e temperar com sumo de limão, louro e sal. No dia, preparar a cenoura aos cubos e a couve lombarda em gomos. Cozer o grão-de-bico em água e sal. Estufar as carnes, com a cenoura, a couve lombarda, azeite, sal, cebola picada, alho, louro e tomate. Num tacho à parte cozer a massa. Após cozedura do estufado acrescentar ao preparado o grão-de-bico, a água onde cozeu o grão-de-bico, a massa e deixar apurar. </t>
  </si>
  <si>
    <t>Massa g mista</t>
  </si>
  <si>
    <t>Lavar, preparar e temperar o peixe com sal, alho, sumo de limão e ervas aromáticas, de preferência de véspera. Colocar o peixe num tabuleiro previamente untado com um pouco de azeite e cebola às rodelas. Por cima do peixe regar com o tomate aos cubos sem sementes e levar ao forno. Descascar e cortar as batatas aos cubos e cozer em água e sal ou em tabuleiro perfurado a vapor. Cozer também as cenouras, o feijão-verde e as ervilhas em água e sal ou em tabuleiro perfurado a vapor. Depois de cozidos todos os legumes envolver com as batatas.</t>
  </si>
  <si>
    <t>Batatas salada russa/à brás</t>
  </si>
  <si>
    <t>Ervilhas macedónia</t>
  </si>
  <si>
    <t>Cenoura macedónia</t>
  </si>
  <si>
    <t>Feijão verde macedónia</t>
  </si>
  <si>
    <t>Arroz de frutos do mar (pescada, camarão e berbigão)</t>
  </si>
  <si>
    <t>Descascar a cebola, o tomate, os alhos e picar. Estufar em azeite a cebola, os alhos, o tomate. Após estarem estufados adicionar o miolo de camarão, o miolo de berbigão e água q.b. Posteriormente juntar o arroz. Minutos antes do final da cozedura do arroz adicionar a pescada, previamente cozida e desfiada e envolver. No final, polvilhar com salsa.</t>
  </si>
  <si>
    <t>Miolo de berbigão</t>
  </si>
  <si>
    <t>Pescada</t>
  </si>
  <si>
    <t>Atum com feijão frade (atum, ovo, feijão frade, batata e cenoura)</t>
  </si>
  <si>
    <t>Atum em Conserva s/ ovo</t>
  </si>
  <si>
    <t>De véspera, demolhar o feijão-frade. No dia cozer o feijão-frade e o ovo em água e sal, separados. Após cozido, colocar o feijão-frade num tabuleiro, descascar o ovo, picar e juntar, assim como o atum já escorrido e a salsa. Cozer a batata e a cenoura, separadamente, coratadas aos cubos, em água e sal ou a vapor no forno convetor. Misturar os legumes ao preparado anterior e envolver. Adicionar azeite e vinagre.</t>
  </si>
  <si>
    <t>Feijão frade g mista</t>
  </si>
  <si>
    <t>Vinagre</t>
  </si>
  <si>
    <t>Batatas g mista</t>
  </si>
  <si>
    <t>Bacalhau</t>
  </si>
  <si>
    <t>Batatas</t>
  </si>
  <si>
    <t>Azeitonas pretas</t>
  </si>
  <si>
    <t>Bacalhau à Gomes de Sá</t>
  </si>
  <si>
    <t>Cozer o bacalhau, retirar a pele e as espinhas e desfiar em lascas. Cortar as cebolas e os alhos às rodelas; alourar ligeiramente com um pouco de azeite, salsa e louro. Adicionar as batatas, que foram cozidas, cortadas às rodelas. Juntar o bacalhau escorrido. Mexer tudo ligeiramente. Colocar o preparado num tabuleiro. Levar a forno bem quente e regar com azeite. Servir com rodelas de ovo cozido e azeitonas pretas..</t>
  </si>
  <si>
    <t>Ovo g mista</t>
  </si>
  <si>
    <t>Badejo</t>
  </si>
  <si>
    <t>Tomate p/ arroz</t>
  </si>
  <si>
    <t xml:space="preserve">Carapau </t>
  </si>
  <si>
    <t>Filetes de pescada</t>
  </si>
  <si>
    <t>Lavar, preparar e temperar o peixe com sal, alho, sumo de limão e ervas aromáticas, de preferência de véspera. Colocar o peixe num tabuleiro previamente untado com um pouco de azeite e cebola às rodelas. Por cima do peixe regar com o tomate aos cubos sem sementes e levar ao forno. Descascar e cortar as batatas ao meio ou aos cubos e cozer em água e sal. Levar água num tacho ao lume até ferver. Posteriormente adicionar o legume e adicionar parte do sal e deixar cozer. No final retificar o tempero OU levar o legume em tabuleiro perfurado ao forno convetor e colocar no módulo de cozedura a vapor, sem adicionar sal. Deixar cozer.</t>
  </si>
  <si>
    <t>ervas aromáticas</t>
  </si>
  <si>
    <t>Massa Cortada</t>
  </si>
  <si>
    <t>Meia desfeita de bacalhau</t>
  </si>
  <si>
    <t>De véspera, demolhar o grão-de-bico. No dia cozer o grão-de-bico, as batatas aos cubos, o bacalhau e o ovo em separado. Assim que estiverem cozidos, retirar e limpar o bacalhau de peles e espinhas; descascar o ovo e cortar em rodelas. Misturar todos os componentes e temperar com salsa, cebola e alho picados, vinagre e azeite).</t>
  </si>
  <si>
    <t>Sumo limão</t>
  </si>
  <si>
    <t>Pescada p/ cozer s/ ovo</t>
  </si>
  <si>
    <t>Pescada no forno com Salada Russa</t>
  </si>
  <si>
    <t>Solha</t>
  </si>
  <si>
    <t>Salada de alface, beterraba e cenoura</t>
  </si>
  <si>
    <t>Alface salada mista</t>
  </si>
  <si>
    <t>Preparar, lavar e desinfetar o vegetal segundo as indicações do Manual de Segurança Alimentar e da ficha técnica do produto a utilizar.</t>
  </si>
  <si>
    <t>Beterraba</t>
  </si>
  <si>
    <t>Cenoura p/ salada mista</t>
  </si>
  <si>
    <t>Salada de alface, cenoura e couve roxa</t>
  </si>
  <si>
    <t>Couve Roxa</t>
  </si>
  <si>
    <t>Salada de alface, cenoura e milho</t>
  </si>
  <si>
    <t>Preparar, lavar e desinfetar o vegetal segundo as indicações do Manual de Segurança Alimentar e da ficha técnica do produto a utilizar. Cozer o milho.</t>
  </si>
  <si>
    <t>Salada de alface, milho e cebola</t>
  </si>
  <si>
    <t>Salada de alface, milho e pepino</t>
  </si>
  <si>
    <t>Pepino</t>
  </si>
  <si>
    <t>Salada de alface, pepino e beterraba</t>
  </si>
  <si>
    <t>Salada de alface, pepino e couve roxa</t>
  </si>
  <si>
    <t>Salada de alface, tomate e beterraba</t>
  </si>
  <si>
    <t>Tomate p/ salada mista</t>
  </si>
  <si>
    <t>Salada de alface, tomate e cenoura</t>
  </si>
  <si>
    <t>Salada de alface, tomate e couve roxa</t>
  </si>
  <si>
    <t>Salada de alface, tomate e milho</t>
  </si>
  <si>
    <t>Salada de cenoura, milho e tomate</t>
  </si>
  <si>
    <t>Salada de pepino, tomate e couve roxa</t>
  </si>
  <si>
    <t>Salada de tomate, alface e pepino</t>
  </si>
  <si>
    <t>Salada de tomate, milho e pepino</t>
  </si>
  <si>
    <t>Salada de alface, beterraba e milho</t>
  </si>
  <si>
    <t>Salada de alface, cenoura e cebola</t>
  </si>
  <si>
    <t>Salada de alface, couve em juliana e milho</t>
  </si>
  <si>
    <t>Couve Coração Boi g mista</t>
  </si>
  <si>
    <t>Salada de alface, milho e couve roxa</t>
  </si>
  <si>
    <t>Salada de alface, pepino e tomate</t>
  </si>
  <si>
    <t>Salada de alface, tomate e cebola</t>
  </si>
  <si>
    <t>Salada de beterraba, cenoura e tomate</t>
  </si>
  <si>
    <t>Salada de cenoura, couve roxa e pepino</t>
  </si>
  <si>
    <t>Salada de cenoura, couve roxa e tomate</t>
  </si>
  <si>
    <t>Salada de couve em juliana, pepino e tomate</t>
  </si>
  <si>
    <t>Salada de curgete, alface e cenoura</t>
  </si>
  <si>
    <t>Salada de milho, cebola e tomate</t>
  </si>
  <si>
    <t>Salada de Tomate, Couve roxa e cebola</t>
  </si>
  <si>
    <t>Fruta</t>
  </si>
  <si>
    <t>Kiwi</t>
  </si>
  <si>
    <t xml:space="preserve">Morangos </t>
  </si>
  <si>
    <t>Cereja</t>
  </si>
  <si>
    <t xml:space="preserve">Pêssego </t>
  </si>
  <si>
    <t>Nectarina</t>
  </si>
  <si>
    <t>Maçã</t>
  </si>
  <si>
    <t>Pêra</t>
  </si>
  <si>
    <t>Clementina</t>
  </si>
  <si>
    <t>Tangerina</t>
  </si>
  <si>
    <t>Uva</t>
  </si>
  <si>
    <t>Laranja</t>
  </si>
  <si>
    <t>Ananás</t>
  </si>
  <si>
    <t>Alperce</t>
  </si>
  <si>
    <t>Damasco</t>
  </si>
  <si>
    <t xml:space="preserve">Ameixa </t>
  </si>
  <si>
    <t>Nêspera</t>
  </si>
  <si>
    <t>Melão</t>
  </si>
  <si>
    <t>Meloa</t>
  </si>
  <si>
    <t>Melancia</t>
  </si>
  <si>
    <t>Fruta cozida (Maçã/Pêra)</t>
  </si>
  <si>
    <t>Maçã / Pêra</t>
  </si>
  <si>
    <t>Canela</t>
  </si>
  <si>
    <t>Limão</t>
  </si>
  <si>
    <t>Fruta assada (Maçã/Pêra)</t>
  </si>
  <si>
    <t>Lavar e retirar a parte central (caroço e sementes) da fruta. Colocar a fruta num tabuleiro, polvilhar com canela e regar com um pouco de água. Levar ao forno até assar.</t>
  </si>
  <si>
    <t>Leite de vaca MG</t>
  </si>
  <si>
    <t>Açucar Branco</t>
  </si>
  <si>
    <t>canela</t>
  </si>
  <si>
    <t>pau de canela</t>
  </si>
  <si>
    <t>Arroz doce</t>
  </si>
  <si>
    <t>Arroz p/ Arroz Doce</t>
  </si>
  <si>
    <t>Lavar e escorrer o arroz levando-o, seguidamente, a cozer em leite (juntamente com a casca de limão, o pau de canela e o açúcar). Deixar ferver em lume brando. Quando o leite estiver reduzido, retirar o arroz do lume. Colocar de seguida nas taças e deixar arrefecer no frigorífico. Decorar com canela em pó.</t>
  </si>
  <si>
    <t>Gelados de leite</t>
  </si>
  <si>
    <t>Gelado de leite industrializado em dose individual.</t>
  </si>
  <si>
    <t>Gelatina</t>
  </si>
  <si>
    <t>Iogurte</t>
  </si>
  <si>
    <t>Iogurte de aroma</t>
  </si>
  <si>
    <t>Fabrico industrial.</t>
  </si>
  <si>
    <t>Pudim</t>
  </si>
  <si>
    <t>Pão de mistura</t>
  </si>
  <si>
    <t>Pão de Mistura</t>
  </si>
  <si>
    <t>Pão de mistura de fabrico industrial, entregue no dia de consumo.</t>
  </si>
  <si>
    <t>Nº</t>
  </si>
  <si>
    <t>Nome</t>
  </si>
  <si>
    <t>FICHAS TÉCNICAS PRATOS PEIXE</t>
  </si>
  <si>
    <t>FICHAS TÉCNICAS PRATOS CARNE</t>
  </si>
  <si>
    <t>FICHAS TÉCNICAS SALADAS</t>
  </si>
  <si>
    <t>FICHAS TÉCNICAS FRUTA/SOBREMESAS</t>
  </si>
  <si>
    <t>FICHAS TÉCNICAS PÃO</t>
  </si>
  <si>
    <t xml:space="preserve">Curgete </t>
  </si>
  <si>
    <t>Espinafres</t>
  </si>
  <si>
    <t>Nabo</t>
  </si>
  <si>
    <t>Cebola p/sopa</t>
  </si>
  <si>
    <t>1 a 5 de janeiro</t>
  </si>
  <si>
    <t>8 a 12 de janeiro</t>
  </si>
  <si>
    <t>15 a 19 de janeiro</t>
  </si>
  <si>
    <t>22 a 26 de janeiro</t>
  </si>
  <si>
    <t>29 de janeiro a 2 de fevereiro</t>
  </si>
  <si>
    <t>5 a 9 de fevereiro</t>
  </si>
  <si>
    <t>12 a 16 de fevereiro</t>
  </si>
  <si>
    <t>19 a 23 de fevereiro</t>
  </si>
  <si>
    <t>26 de fevereiro a 2 de março</t>
  </si>
  <si>
    <t>5 a 9 de março</t>
  </si>
  <si>
    <t>12 a 16 de março</t>
  </si>
  <si>
    <t>19 a 23 de março</t>
  </si>
  <si>
    <t>Feijão branco c/ espinafres</t>
  </si>
  <si>
    <t>Alface beterraba e cenoura</t>
  </si>
  <si>
    <t>Creme de abóbora com feijão verde</t>
  </si>
  <si>
    <t>Alface, beterraba e cenoura ralada</t>
  </si>
  <si>
    <t>Alface,  tomate e cenoura</t>
  </si>
  <si>
    <t>Tomate, alface e beterraba</t>
  </si>
  <si>
    <t>Carnaval</t>
  </si>
  <si>
    <t>Bifinhos de porco de cebolada com arroz de cenoura</t>
  </si>
  <si>
    <t>Perna de frango assada com arroz</t>
  </si>
  <si>
    <t>DIETA MEDITERRÂNICA - Lote 3 e 4</t>
  </si>
  <si>
    <t xml:space="preserve"> Vitela estufada com ervilhas, cenoura e batata</t>
  </si>
  <si>
    <t>Febras de porco grelhadas/ estufadas com arroz de milho e cenoura</t>
  </si>
  <si>
    <t xml:space="preserve">Feijão-verde </t>
  </si>
  <si>
    <t>Alface, milho e beterraba</t>
  </si>
  <si>
    <t>Pepino, tomate e couve juliana</t>
  </si>
  <si>
    <t>Grão com cenoura e nabo</t>
  </si>
  <si>
    <t>Feijão branco com espinafre</t>
  </si>
  <si>
    <t>Perú assado com arroz e feijão verde</t>
  </si>
  <si>
    <t>Couve Lombarda</t>
  </si>
  <si>
    <r>
      <t>Caldo verde</t>
    </r>
    <r>
      <rPr>
        <vertAlign val="superscript"/>
        <sz val="13"/>
        <color indexed="56"/>
        <rFont val="Trebuchet MS"/>
        <family val="2"/>
      </rPr>
      <t>6</t>
    </r>
  </si>
  <si>
    <r>
      <t>Abóbora com massinhas</t>
    </r>
    <r>
      <rPr>
        <vertAlign val="superscript"/>
        <sz val="13"/>
        <color indexed="56"/>
        <rFont val="Trebuchet MS"/>
        <family val="2"/>
      </rPr>
      <t>1</t>
    </r>
  </si>
  <si>
    <r>
      <t>Creme de cenoura com massinhas</t>
    </r>
    <r>
      <rPr>
        <vertAlign val="superscript"/>
        <sz val="13"/>
        <color indexed="56"/>
        <rFont val="Trebuchet MS"/>
        <family val="2"/>
      </rPr>
      <t>1</t>
    </r>
  </si>
  <si>
    <r>
      <t>Pão de mistura</t>
    </r>
    <r>
      <rPr>
        <vertAlign val="superscript"/>
        <sz val="13"/>
        <color indexed="56"/>
        <rFont val="Trebuchet MS"/>
        <family val="2"/>
      </rPr>
      <t>1</t>
    </r>
  </si>
  <si>
    <t>319,7/346,8</t>
  </si>
  <si>
    <t>76,4/82,9</t>
  </si>
  <si>
    <t>0,5/0,8</t>
  </si>
  <si>
    <t>0,2/0,1</t>
  </si>
  <si>
    <t>16,9/19,4</t>
  </si>
  <si>
    <t>16,7/19,4</t>
  </si>
  <si>
    <t>1,1/0,4</t>
  </si>
  <si>
    <t>0/0</t>
  </si>
  <si>
    <r>
      <t>Fruta da época (min. 3 variedades) / Pudim</t>
    </r>
    <r>
      <rPr>
        <vertAlign val="superscript"/>
        <sz val="13"/>
        <color indexed="56"/>
        <rFont val="Trebuchet MS"/>
        <family val="2"/>
      </rPr>
      <t>3,7</t>
    </r>
  </si>
  <si>
    <t>319,7/431,2</t>
  </si>
  <si>
    <t>76,4/103,0</t>
  </si>
  <si>
    <t>0,5/3,1</t>
  </si>
  <si>
    <t>0,2/1,3</t>
  </si>
  <si>
    <t>16,9/14,8</t>
  </si>
  <si>
    <t>16,7/14,8</t>
  </si>
  <si>
    <t>1,1/4,1</t>
  </si>
  <si>
    <t>0/0,1</t>
  </si>
  <si>
    <t>Fruta da época (min. 3 variedades)  / Fruta cozida</t>
  </si>
  <si>
    <r>
      <t>Fruta da época (min. 3 variedades) / gelatina</t>
    </r>
    <r>
      <rPr>
        <vertAlign val="superscript"/>
        <sz val="13"/>
        <color indexed="56"/>
        <rFont val="Trebuchet MS"/>
        <family val="2"/>
      </rPr>
      <t>12</t>
    </r>
  </si>
  <si>
    <t>319,7/233,6</t>
  </si>
  <si>
    <t>76,4/55,8</t>
  </si>
  <si>
    <t>0,5/0,0</t>
  </si>
  <si>
    <t>0,2/0,0</t>
  </si>
  <si>
    <t>16,9/0,0</t>
  </si>
  <si>
    <t>16,7/0,0</t>
  </si>
  <si>
    <t>1,1/13,9</t>
  </si>
  <si>
    <t>0,0/0,0</t>
  </si>
  <si>
    <r>
      <t>Fruta da época (min. 3 variedades)/ gelado</t>
    </r>
    <r>
      <rPr>
        <vertAlign val="superscript"/>
        <sz val="13"/>
        <color indexed="56"/>
        <rFont val="Trebuchet MS"/>
        <family val="2"/>
      </rPr>
      <t>7</t>
    </r>
  </si>
  <si>
    <t>319,7/1240,3</t>
  </si>
  <si>
    <t>76,4/296,4</t>
  </si>
  <si>
    <t>0,5/16,4</t>
  </si>
  <si>
    <t>0,2/9,2</t>
  </si>
  <si>
    <t>16,9/32,6</t>
  </si>
  <si>
    <t>16,7/32,6</t>
  </si>
  <si>
    <t>1,1/5,4</t>
  </si>
  <si>
    <t>0,0/0,2</t>
  </si>
  <si>
    <r>
      <t>Fruta da época (min. 3 variedades)/ iogurte de aromas</t>
    </r>
    <r>
      <rPr>
        <vertAlign val="superscript"/>
        <sz val="13"/>
        <color indexed="56"/>
        <rFont val="Trebuchet MS"/>
        <family val="2"/>
      </rPr>
      <t>7</t>
    </r>
  </si>
  <si>
    <t>319,7/371,3</t>
  </si>
  <si>
    <t>76,4/88,7</t>
  </si>
  <si>
    <t>0,5/2,0</t>
  </si>
  <si>
    <t>0,2/1,1</t>
  </si>
  <si>
    <t>16,9/12,6</t>
  </si>
  <si>
    <t>16,7/12,6</t>
  </si>
  <si>
    <t>1,1/5,1</t>
  </si>
  <si>
    <t>0/0,2</t>
  </si>
  <si>
    <r>
      <t>Fruta da época (min. 3 variedades) /Arroz doce</t>
    </r>
    <r>
      <rPr>
        <vertAlign val="superscript"/>
        <sz val="13"/>
        <color indexed="56"/>
        <rFont val="Trebuchet MS"/>
        <family val="2"/>
      </rPr>
      <t>7</t>
    </r>
  </si>
  <si>
    <t>319,7/610,3</t>
  </si>
  <si>
    <t>76,4/145,8</t>
  </si>
  <si>
    <t>0,5/1,7</t>
  </si>
  <si>
    <t>0,2/0,9</t>
  </si>
  <si>
    <t>16,9/27,6</t>
  </si>
  <si>
    <t>16,7/12,0</t>
  </si>
  <si>
    <t>1,1/4,7</t>
  </si>
  <si>
    <r>
      <t>Fruta da época (min. 3 variedades)/ gelatina</t>
    </r>
    <r>
      <rPr>
        <vertAlign val="superscript"/>
        <sz val="13"/>
        <color indexed="56"/>
        <rFont val="Trebuchet MS"/>
        <family val="2"/>
      </rPr>
      <t>12</t>
    </r>
    <r>
      <rPr>
        <sz val="13"/>
        <color indexed="56"/>
        <rFont val="Trebuchet MS"/>
        <family val="2"/>
      </rPr>
      <t xml:space="preserve"> com frutas</t>
    </r>
  </si>
  <si>
    <t>319,7/281,6</t>
  </si>
  <si>
    <t>76,4/67,3</t>
  </si>
  <si>
    <t>0,5/0,1</t>
  </si>
  <si>
    <t>16,9/2,4</t>
  </si>
  <si>
    <t>16,7/2,4</t>
  </si>
  <si>
    <t>1,1/14,1</t>
  </si>
  <si>
    <r>
      <t>Arroz de Atum</t>
    </r>
    <r>
      <rPr>
        <vertAlign val="superscript"/>
        <sz val="13"/>
        <color indexed="56"/>
        <rFont val="Trebuchet MS"/>
        <family val="2"/>
      </rPr>
      <t>4</t>
    </r>
  </si>
  <si>
    <r>
      <t>Frango estufado com ervilhas e macarronete</t>
    </r>
    <r>
      <rPr>
        <vertAlign val="superscript"/>
        <sz val="13"/>
        <color indexed="56"/>
        <rFont val="Trebuchet MS"/>
        <family val="2"/>
      </rPr>
      <t>1</t>
    </r>
  </si>
  <si>
    <r>
      <t xml:space="preserve"> Bacalhau à Gomes de Sá</t>
    </r>
    <r>
      <rPr>
        <vertAlign val="superscript"/>
        <sz val="13"/>
        <color indexed="56"/>
        <rFont val="Trebuchet MS"/>
        <family val="2"/>
      </rPr>
      <t>3, 4</t>
    </r>
  </si>
  <si>
    <r>
      <t>Esparguete à Bolonhesa</t>
    </r>
    <r>
      <rPr>
        <vertAlign val="superscript"/>
        <sz val="13"/>
        <color indexed="56"/>
        <rFont val="Trebuchet MS"/>
        <family val="2"/>
      </rPr>
      <t>1, 6, 12</t>
    </r>
  </si>
  <si>
    <r>
      <t>Abrótea no forno</t>
    </r>
    <r>
      <rPr>
        <vertAlign val="superscript"/>
        <sz val="13"/>
        <color indexed="18"/>
        <rFont val="Trebuchet MS"/>
        <family val="2"/>
      </rPr>
      <t>4</t>
    </r>
    <r>
      <rPr>
        <sz val="13"/>
        <color indexed="18"/>
        <rFont val="Trebuchet MS"/>
        <family val="2"/>
      </rPr>
      <t xml:space="preserve"> com batata e brócolos cozidos</t>
    </r>
  </si>
  <si>
    <r>
      <t>Perna de frango assado com espirais</t>
    </r>
    <r>
      <rPr>
        <vertAlign val="superscript"/>
        <sz val="13"/>
        <color indexed="56"/>
        <rFont val="Trebuchet MS"/>
        <family val="2"/>
      </rPr>
      <t>1</t>
    </r>
    <r>
      <rPr>
        <sz val="13"/>
        <color indexed="56"/>
        <rFont val="Trebuchet MS"/>
        <family val="2"/>
      </rPr>
      <t xml:space="preserve"> e cenoura</t>
    </r>
  </si>
  <si>
    <r>
      <t>Arroz de frutos do mar ( pescada, camarão e berbigão)</t>
    </r>
    <r>
      <rPr>
        <vertAlign val="superscript"/>
        <sz val="13"/>
        <color indexed="56"/>
        <rFont val="Trebuchet MS"/>
        <family val="2"/>
      </rPr>
      <t>2, 4, 14</t>
    </r>
  </si>
  <si>
    <r>
      <t>Massa tricolor de cavala</t>
    </r>
    <r>
      <rPr>
        <vertAlign val="superscript"/>
        <sz val="13"/>
        <color indexed="56"/>
        <rFont val="Trebuchet MS"/>
        <family val="2"/>
      </rPr>
      <t xml:space="preserve">1, 4 </t>
    </r>
    <r>
      <rPr>
        <sz val="13"/>
        <color indexed="56"/>
        <rFont val="Trebuchet MS"/>
        <family val="2"/>
      </rPr>
      <t>com ervilhas e cenoura</t>
    </r>
  </si>
  <si>
    <r>
      <t>Rancho</t>
    </r>
    <r>
      <rPr>
        <vertAlign val="superscript"/>
        <sz val="13"/>
        <color indexed="56"/>
        <rFont val="Trebuchet MS"/>
        <family val="2"/>
      </rPr>
      <t>1</t>
    </r>
  </si>
  <si>
    <r>
      <t>Arroz de bacalhau e coentros</t>
    </r>
    <r>
      <rPr>
        <vertAlign val="superscript"/>
        <sz val="13"/>
        <color indexed="56"/>
        <rFont val="Trebuchet MS"/>
        <family val="2"/>
      </rPr>
      <t>4</t>
    </r>
  </si>
  <si>
    <r>
      <t>Hambúrguer de vaca estufado</t>
    </r>
    <r>
      <rPr>
        <vertAlign val="superscript"/>
        <sz val="13"/>
        <color indexed="56"/>
        <rFont val="Trebuchet MS"/>
        <family val="2"/>
      </rPr>
      <t xml:space="preserve">1, 6, 12 </t>
    </r>
    <r>
      <rPr>
        <sz val="13"/>
        <color indexed="56"/>
        <rFont val="Trebuchet MS"/>
        <family val="2"/>
      </rPr>
      <t>com molho de cogumelos</t>
    </r>
    <r>
      <rPr>
        <vertAlign val="superscript"/>
        <sz val="13"/>
        <color indexed="56"/>
        <rFont val="Trebuchet MS"/>
        <family val="2"/>
      </rPr>
      <t xml:space="preserve">12 </t>
    </r>
    <r>
      <rPr>
        <sz val="13"/>
        <color indexed="56"/>
        <rFont val="Trebuchet MS"/>
        <family val="2"/>
      </rPr>
      <t>e massa espiral</t>
    </r>
    <r>
      <rPr>
        <vertAlign val="superscript"/>
        <sz val="13"/>
        <color indexed="56"/>
        <rFont val="Trebuchet MS"/>
        <family val="2"/>
      </rPr>
      <t>1</t>
    </r>
  </si>
  <si>
    <r>
      <t>Filetes de paloco gratinados</t>
    </r>
    <r>
      <rPr>
        <vertAlign val="superscript"/>
        <sz val="13"/>
        <color indexed="56"/>
        <rFont val="Trebuchet MS"/>
        <family val="2"/>
      </rPr>
      <t xml:space="preserve">1, 4 </t>
    </r>
    <r>
      <rPr>
        <sz val="13"/>
        <color indexed="56"/>
        <rFont val="Trebuchet MS"/>
        <family val="2"/>
      </rPr>
      <t>com ervas aromáticas com batata , cenoura e feijão verde</t>
    </r>
  </si>
  <si>
    <r>
      <t>Feijoada à Portuguesa</t>
    </r>
    <r>
      <rPr>
        <vertAlign val="superscript"/>
        <sz val="13"/>
        <color indexed="56"/>
        <rFont val="Trebuchet MS"/>
        <family val="2"/>
      </rPr>
      <t>6</t>
    </r>
    <r>
      <rPr>
        <sz val="13"/>
        <color indexed="56"/>
        <rFont val="Trebuchet MS"/>
        <family val="2"/>
      </rPr>
      <t xml:space="preserve"> com arroz</t>
    </r>
  </si>
  <si>
    <r>
      <t>Badejo de tomatada</t>
    </r>
    <r>
      <rPr>
        <vertAlign val="superscript"/>
        <sz val="13"/>
        <color indexed="56"/>
        <rFont val="Trebuchet MS"/>
        <family val="2"/>
      </rPr>
      <t xml:space="preserve">4 </t>
    </r>
    <r>
      <rPr>
        <sz val="13"/>
        <color indexed="56"/>
        <rFont val="Trebuchet MS"/>
        <family val="2"/>
      </rPr>
      <t>com batata e couve-flor cozidas</t>
    </r>
  </si>
  <si>
    <r>
      <t>Bifes de frango panados no forno</t>
    </r>
    <r>
      <rPr>
        <sz val="13"/>
        <color indexed="56"/>
        <rFont val="Trebuchet MS"/>
        <family val="2"/>
      </rPr>
      <t xml:space="preserve"> com arroz de cenoura</t>
    </r>
  </si>
  <si>
    <r>
      <t>Atum com feijão-frade (atum, batata, ovo, e cenoura)</t>
    </r>
    <r>
      <rPr>
        <vertAlign val="superscript"/>
        <sz val="13"/>
        <color indexed="56"/>
        <rFont val="Trebuchet MS"/>
        <family val="2"/>
      </rPr>
      <t>3, 4, 12)</t>
    </r>
  </si>
  <si>
    <t>Arroz de aves (peru e frango)</t>
  </si>
  <si>
    <r>
      <t>Pescada gratinada com ervas aromáticas</t>
    </r>
    <r>
      <rPr>
        <vertAlign val="superscript"/>
        <sz val="13"/>
        <color indexed="56"/>
        <rFont val="Trebuchet MS"/>
        <family val="2"/>
      </rPr>
      <t>4, 7</t>
    </r>
    <r>
      <rPr>
        <sz val="13"/>
        <color indexed="56"/>
        <rFont val="Trebuchet MS"/>
        <family val="2"/>
      </rPr>
      <t>, com batata e feijão verde cozidos</t>
    </r>
  </si>
  <si>
    <r>
      <t>Perna de porco no forno com esparguete</t>
    </r>
    <r>
      <rPr>
        <vertAlign val="superscript"/>
        <sz val="13"/>
        <color indexed="56"/>
        <rFont val="Trebuchet MS"/>
        <family val="2"/>
      </rPr>
      <t>1</t>
    </r>
    <r>
      <rPr>
        <sz val="13"/>
        <color indexed="56"/>
        <rFont val="Trebuchet MS"/>
        <family val="2"/>
      </rPr>
      <t xml:space="preserve"> e salada tricolor</t>
    </r>
  </si>
  <si>
    <r>
      <t>Carapau frito</t>
    </r>
    <r>
      <rPr>
        <vertAlign val="superscript"/>
        <sz val="13"/>
        <color indexed="18"/>
        <rFont val="Trebuchet MS"/>
        <family val="2"/>
      </rPr>
      <t xml:space="preserve">4, 5 </t>
    </r>
    <r>
      <rPr>
        <sz val="13"/>
        <color indexed="18"/>
        <rFont val="Trebuchet MS"/>
        <family val="2"/>
      </rPr>
      <t>com arroz de feijão</t>
    </r>
  </si>
  <si>
    <r>
      <t>Bacalhau Espiritual (com batata)</t>
    </r>
    <r>
      <rPr>
        <vertAlign val="superscript"/>
        <sz val="13"/>
        <color indexed="56"/>
        <rFont val="Trebuchet MS"/>
        <family val="2"/>
      </rPr>
      <t>1, 4, 7</t>
    </r>
  </si>
  <si>
    <r>
      <t>Frango assado com esparguete</t>
    </r>
    <r>
      <rPr>
        <vertAlign val="superscript"/>
        <sz val="13"/>
        <color indexed="56"/>
        <rFont val="Trebuchet MS"/>
        <family val="2"/>
      </rPr>
      <t>1</t>
    </r>
    <r>
      <rPr>
        <sz val="13"/>
        <color indexed="56"/>
        <rFont val="Trebuchet MS"/>
        <family val="2"/>
      </rPr>
      <t xml:space="preserve"> e orégãos</t>
    </r>
  </si>
  <si>
    <r>
      <t>Palmeta</t>
    </r>
    <r>
      <rPr>
        <vertAlign val="superscript"/>
        <sz val="13"/>
        <color indexed="56"/>
        <rFont val="Trebuchet MS"/>
        <family val="2"/>
      </rPr>
      <t>4</t>
    </r>
    <r>
      <rPr>
        <sz val="13"/>
        <color indexed="56"/>
        <rFont val="Trebuchet MS"/>
        <family val="2"/>
      </rPr>
      <t xml:space="preserve"> no forno com molho de limão e ervas aromáticas e salada russa 
</t>
    </r>
  </si>
  <si>
    <r>
      <t>Chili</t>
    </r>
    <r>
      <rPr>
        <vertAlign val="superscript"/>
        <sz val="13"/>
        <color indexed="56"/>
        <rFont val="Trebuchet MS"/>
        <family val="2"/>
      </rPr>
      <t>6,12</t>
    </r>
    <r>
      <rPr>
        <sz val="13"/>
        <color indexed="56"/>
        <rFont val="Trebuchet MS"/>
        <family val="2"/>
      </rPr>
      <t xml:space="preserve"> com arroz branco</t>
    </r>
  </si>
  <si>
    <r>
      <t>Rolo de carne</t>
    </r>
    <r>
      <rPr>
        <vertAlign val="superscript"/>
        <sz val="13"/>
        <color indexed="56"/>
        <rFont val="Trebuchet MS"/>
        <family val="2"/>
      </rPr>
      <t>1,6,12</t>
    </r>
    <r>
      <rPr>
        <sz val="13"/>
        <color indexed="56"/>
        <rFont val="Trebuchet MS"/>
        <family val="2"/>
      </rPr>
      <t xml:space="preserve"> com molho de cogumelos</t>
    </r>
    <r>
      <rPr>
        <vertAlign val="superscript"/>
        <sz val="13"/>
        <color indexed="56"/>
        <rFont val="Trebuchet MS"/>
        <family val="2"/>
      </rPr>
      <t>12</t>
    </r>
    <r>
      <rPr>
        <sz val="13"/>
        <color indexed="56"/>
        <rFont val="Trebuchet MS"/>
        <family val="2"/>
      </rPr>
      <t xml:space="preserve"> e massa espiral</t>
    </r>
    <r>
      <rPr>
        <vertAlign val="superscript"/>
        <sz val="13"/>
        <color indexed="56"/>
        <rFont val="Trebuchet MS"/>
        <family val="2"/>
      </rPr>
      <t>1</t>
    </r>
  </si>
  <si>
    <r>
      <t>Badejo gratinado</t>
    </r>
    <r>
      <rPr>
        <vertAlign val="superscript"/>
        <sz val="13"/>
        <color indexed="56"/>
        <rFont val="Trebuchet MS"/>
        <family val="2"/>
      </rPr>
      <t>1,4</t>
    </r>
    <r>
      <rPr>
        <sz val="13"/>
        <color indexed="56"/>
        <rFont val="Trebuchet MS"/>
        <family val="2"/>
      </rPr>
      <t xml:space="preserve"> com batata assada/cozida com brócolos</t>
    </r>
  </si>
  <si>
    <t>1878,7/1765,8</t>
  </si>
  <si>
    <t>449,1/422,1</t>
  </si>
  <si>
    <t>7,4/4,4</t>
  </si>
  <si>
    <t>1,1/0,7</t>
  </si>
  <si>
    <r>
      <t>Almôndegas estufadas</t>
    </r>
    <r>
      <rPr>
        <vertAlign val="superscript"/>
        <sz val="13"/>
        <color indexed="56"/>
        <rFont val="Trebuchet MS"/>
        <family val="2"/>
      </rPr>
      <t>1,6,12</t>
    </r>
    <r>
      <rPr>
        <sz val="13"/>
        <color indexed="56"/>
        <rFont val="Trebuchet MS"/>
        <family val="2"/>
      </rPr>
      <t xml:space="preserve"> com esparguete</t>
    </r>
    <r>
      <rPr>
        <vertAlign val="superscript"/>
        <sz val="13"/>
        <color indexed="56"/>
        <rFont val="Trebuchet MS"/>
        <family val="2"/>
      </rPr>
      <t>1</t>
    </r>
    <r>
      <rPr>
        <sz val="13"/>
        <color indexed="56"/>
        <rFont val="Trebuchet MS"/>
        <family val="2"/>
      </rPr>
      <t xml:space="preserve"> e ervilhas</t>
    </r>
  </si>
  <si>
    <r>
      <t>Solha</t>
    </r>
    <r>
      <rPr>
        <vertAlign val="superscript"/>
        <sz val="13"/>
        <color indexed="56"/>
        <rFont val="Trebuchet MS"/>
        <family val="2"/>
      </rPr>
      <t>4</t>
    </r>
    <r>
      <rPr>
        <sz val="13"/>
        <color indexed="56"/>
        <rFont val="Trebuchet MS"/>
        <family val="2"/>
      </rPr>
      <t xml:space="preserve"> no forno com limão, com puré de batata</t>
    </r>
    <r>
      <rPr>
        <vertAlign val="superscript"/>
        <sz val="13"/>
        <color indexed="56"/>
        <rFont val="Trebuchet MS"/>
        <family val="2"/>
      </rPr>
      <t>7</t>
    </r>
    <r>
      <rPr>
        <sz val="13"/>
        <color indexed="56"/>
        <rFont val="Trebuchet MS"/>
        <family val="2"/>
      </rPr>
      <t xml:space="preserve"> e cenoura</t>
    </r>
  </si>
  <si>
    <r>
      <t>Arroz de peru no forno com chouriço</t>
    </r>
    <r>
      <rPr>
        <vertAlign val="superscript"/>
        <sz val="13"/>
        <color indexed="56"/>
        <rFont val="Trebuchet MS"/>
        <family val="2"/>
      </rPr>
      <t>6</t>
    </r>
  </si>
  <si>
    <r>
      <t>Filetes de Pescada</t>
    </r>
    <r>
      <rPr>
        <vertAlign val="superscript"/>
        <sz val="13"/>
        <color indexed="56"/>
        <rFont val="Trebuchet MS"/>
        <family val="2"/>
      </rPr>
      <t>4</t>
    </r>
    <r>
      <rPr>
        <sz val="13"/>
        <color indexed="56"/>
        <rFont val="Trebuchet MS"/>
        <family val="2"/>
      </rPr>
      <t xml:space="preserve"> gratinados</t>
    </r>
    <r>
      <rPr>
        <vertAlign val="superscript"/>
        <sz val="13"/>
        <color indexed="56"/>
        <rFont val="Trebuchet MS"/>
        <family val="2"/>
      </rPr>
      <t>1</t>
    </r>
    <r>
      <rPr>
        <sz val="13"/>
        <color indexed="56"/>
        <rFont val="Trebuchet MS"/>
        <family val="2"/>
      </rPr>
      <t xml:space="preserve"> com batata cozida/assada</t>
    </r>
  </si>
  <si>
    <t>1732,3/1845,2</t>
  </si>
  <si>
    <t>5,3/8,3</t>
  </si>
  <si>
    <t>0,8/1,2</t>
  </si>
  <si>
    <r>
      <t>Salada de pescada com batata, cenouras, ervilhas, milho e ovo cozido</t>
    </r>
    <r>
      <rPr>
        <vertAlign val="superscript"/>
        <sz val="13"/>
        <color indexed="56"/>
        <rFont val="Trebuchet MS"/>
        <family val="2"/>
      </rPr>
      <t>3, 4</t>
    </r>
  </si>
  <si>
    <r>
      <t>Carne de vaca assada fatiada com esparguete</t>
    </r>
    <r>
      <rPr>
        <vertAlign val="superscript"/>
        <sz val="13"/>
        <color indexed="56"/>
        <rFont val="Trebuchet MS"/>
        <family val="2"/>
      </rPr>
      <t>1</t>
    </r>
  </si>
  <si>
    <r>
      <t>Abrótea gratinada</t>
    </r>
    <r>
      <rPr>
        <vertAlign val="superscript"/>
        <sz val="13"/>
        <color indexed="56"/>
        <rFont val="Trebuchet MS"/>
        <family val="2"/>
      </rPr>
      <t>4, 7</t>
    </r>
    <r>
      <rPr>
        <sz val="13"/>
        <color indexed="56"/>
        <rFont val="Trebuchet MS"/>
        <family val="2"/>
      </rPr>
      <t xml:space="preserve"> com macedónia de legumes e batata cozida</t>
    </r>
  </si>
  <si>
    <r>
      <t xml:space="preserve">massada de bacalhau com tomate e pimentos </t>
    </r>
    <r>
      <rPr>
        <vertAlign val="superscript"/>
        <sz val="13"/>
        <color indexed="56"/>
        <rFont val="Trebuchet MS"/>
        <family val="2"/>
      </rPr>
      <t>1, 4</t>
    </r>
  </si>
  <si>
    <r>
      <t>Empadão de arroz de vitela</t>
    </r>
    <r>
      <rPr>
        <vertAlign val="superscript"/>
        <sz val="13"/>
        <color indexed="56"/>
        <rFont val="Trebuchet MS"/>
        <family val="2"/>
      </rPr>
      <t>3</t>
    </r>
  </si>
  <si>
    <r>
      <t>Badejo estufado</t>
    </r>
    <r>
      <rPr>
        <vertAlign val="superscript"/>
        <sz val="13"/>
        <color indexed="56"/>
        <rFont val="Trebuchet MS"/>
        <family val="2"/>
      </rPr>
      <t>4</t>
    </r>
    <r>
      <rPr>
        <sz val="13"/>
        <color indexed="56"/>
        <rFont val="Trebuchet MS"/>
        <family val="2"/>
      </rPr>
      <t xml:space="preserve"> com batata cozida</t>
    </r>
  </si>
  <si>
    <r>
      <t>Pescada</t>
    </r>
    <r>
      <rPr>
        <vertAlign val="superscript"/>
        <sz val="13"/>
        <color indexed="56"/>
        <rFont val="Trebuchet MS"/>
        <family val="2"/>
      </rPr>
      <t>4</t>
    </r>
    <r>
      <rPr>
        <sz val="13"/>
        <color indexed="56"/>
        <rFont val="Trebuchet MS"/>
        <family val="2"/>
      </rPr>
      <t xml:space="preserve"> no forno com salada russa</t>
    </r>
  </si>
  <si>
    <r>
      <t>Carne á lavrador com feijão catarino, lombarda, cenoura e macarronete</t>
    </r>
    <r>
      <rPr>
        <vertAlign val="superscript"/>
        <sz val="13"/>
        <color indexed="56"/>
        <rFont val="Trebuchet MS"/>
        <family val="2"/>
      </rPr>
      <t>1</t>
    </r>
  </si>
  <si>
    <r>
      <t>Massa de atum com legumes (cenoura, curgete e ervilhas)</t>
    </r>
    <r>
      <rPr>
        <vertAlign val="superscript"/>
        <sz val="13"/>
        <color indexed="56"/>
        <rFont val="Trebuchet MS"/>
        <family val="2"/>
      </rPr>
      <t>1, 4</t>
    </r>
  </si>
  <si>
    <r>
      <t>Palmeta</t>
    </r>
    <r>
      <rPr>
        <vertAlign val="superscript"/>
        <sz val="13"/>
        <color indexed="56"/>
        <rFont val="Trebuchet MS"/>
        <family val="2"/>
      </rPr>
      <t>4</t>
    </r>
    <r>
      <rPr>
        <sz val="13"/>
        <color indexed="56"/>
        <rFont val="Trebuchet MS"/>
        <family val="2"/>
      </rPr>
      <t xml:space="preserve"> com sumo de limão e ervas aromáticas</t>
    </r>
  </si>
  <si>
    <r>
      <t>Febras de porco grelhadas com estufado de ervilhas e massa fusilli</t>
    </r>
    <r>
      <rPr>
        <vertAlign val="superscript"/>
        <sz val="13"/>
        <color indexed="56"/>
        <rFont val="Trebuchet MS"/>
        <family val="2"/>
      </rPr>
      <t>1</t>
    </r>
  </si>
  <si>
    <r>
      <t>Meia desfeita de bacalhau</t>
    </r>
    <r>
      <rPr>
        <vertAlign val="superscript"/>
        <sz val="13"/>
        <color indexed="56"/>
        <rFont val="Trebuchet MS"/>
        <family val="2"/>
      </rPr>
      <t>3, 4, 12</t>
    </r>
  </si>
  <si>
    <r>
      <t>Hambúrguer de aves</t>
    </r>
    <r>
      <rPr>
        <vertAlign val="superscript"/>
        <sz val="13"/>
        <color indexed="56"/>
        <rFont val="Trebuchet MS"/>
        <family val="2"/>
      </rPr>
      <t xml:space="preserve">1, 6, 12 </t>
    </r>
    <r>
      <rPr>
        <sz val="13"/>
        <color indexed="56"/>
        <rFont val="Trebuchet MS"/>
        <family val="2"/>
      </rPr>
      <t>com arroz de cenoura e ervilhas</t>
    </r>
  </si>
  <si>
    <r>
      <t>Abrótea gratinada</t>
    </r>
    <r>
      <rPr>
        <vertAlign val="superscript"/>
        <sz val="13"/>
        <color indexed="56"/>
        <rFont val="Trebuchet MS"/>
        <family val="2"/>
      </rPr>
      <t xml:space="preserve">4, 7 </t>
    </r>
    <r>
      <rPr>
        <sz val="13"/>
        <color indexed="56"/>
        <rFont val="Trebuchet MS"/>
        <family val="2"/>
      </rPr>
      <t>com batata, cenoura e feijão verde</t>
    </r>
  </si>
  <si>
    <r>
      <t>Strogonoff misto ( porco e vaca)</t>
    </r>
    <r>
      <rPr>
        <vertAlign val="superscript"/>
        <sz val="13"/>
        <color indexed="56"/>
        <rFont val="Trebuchet MS"/>
        <family val="2"/>
      </rPr>
      <t>7, 12</t>
    </r>
    <r>
      <rPr>
        <sz val="13"/>
        <color indexed="56"/>
        <rFont val="Trebuchet MS"/>
        <family val="2"/>
      </rPr>
      <t xml:space="preserve"> com arroz </t>
    </r>
  </si>
  <si>
    <r>
      <t>Massinha de peixe</t>
    </r>
    <r>
      <rPr>
        <vertAlign val="superscript"/>
        <sz val="13"/>
        <color indexed="56"/>
        <rFont val="Trebuchet MS"/>
        <family val="2"/>
      </rPr>
      <t>1,</t>
    </r>
    <r>
      <rPr>
        <sz val="13"/>
        <color indexed="56"/>
        <rFont val="Trebuchet MS"/>
        <family val="2"/>
      </rPr>
      <t xml:space="preserve"> </t>
    </r>
    <r>
      <rPr>
        <vertAlign val="superscript"/>
        <sz val="13"/>
        <color indexed="56"/>
        <rFont val="Trebuchet MS"/>
        <family val="2"/>
      </rPr>
      <t xml:space="preserve">4 </t>
    </r>
    <r>
      <rPr>
        <sz val="13"/>
        <color indexed="56"/>
        <rFont val="Trebuchet MS"/>
        <family val="2"/>
      </rPr>
      <t>com coentros</t>
    </r>
  </si>
  <si>
    <r>
      <t>Feijoada transmontana</t>
    </r>
    <r>
      <rPr>
        <vertAlign val="superscript"/>
        <sz val="13"/>
        <color indexed="56"/>
        <rFont val="Trebuchet MS"/>
        <family val="2"/>
      </rPr>
      <t>6</t>
    </r>
  </si>
  <si>
    <r>
      <t>Cardeal estufado</t>
    </r>
    <r>
      <rPr>
        <vertAlign val="superscript"/>
        <sz val="13"/>
        <color indexed="56"/>
        <rFont val="Trebuchet MS"/>
        <family val="2"/>
      </rPr>
      <t>4</t>
    </r>
    <r>
      <rPr>
        <sz val="13"/>
        <color indexed="56"/>
        <rFont val="Trebuchet MS"/>
        <family val="2"/>
      </rPr>
      <t xml:space="preserve"> com salada camponesa (batata, cenoura e ervilhas)</t>
    </r>
  </si>
  <si>
    <t>Banana</t>
  </si>
  <si>
    <t>Lavar e desinfetar segundo as recomendações do manual de qualidade. Colocar a fruta em frio devidamente acondicionado e/ou colocar individualmente em taças e expor na linha de self, num horário o mais próximo possível da hora de servir.</t>
  </si>
  <si>
    <t>Descascar e lavar a fruta sem lhe retirar o cabo. Levar a cozer em água a ferver com raspas de limão ou colocar em tabuleiro perfurado e levar ao forno convetor a cozer a vapor, polvilhado com raspas de limão. Polvilhar a gosto com canela antes de consumir.</t>
  </si>
  <si>
    <t xml:space="preserve">Ferver metade da quantidade da água. Adicionar a carteira de gelatina e dissolver o conteúdo. Adicionar a restante quantidade de água fria. Colocar em taças individuais e deixar arrefecer e, posteriormente, colocar a gelatina no frigorífico. Gelatina de origem vegetal. </t>
  </si>
  <si>
    <t>Ferver o leite com a casca de laranja. Colocar as gemas numa tigela, juntar parte do açúcar e misturar bem, sem bater. Adicionar o leite já morno e misturar. Levar o restante açúcar ao lume até atingir o ponto de caramelo e coloca-lo numa forma de pudim de forma a cobrir a mesma. Adicionar o preparado e levar ao forno, em banho-maria, até cozer. Estará cozido quando se espetar um palito e este sair seco. Depois de cozido, retirar o pudim do forno e deixar arrefecer totalmente antes de o desenformar.</t>
  </si>
  <si>
    <t>Leite de vaca MG UHT</t>
  </si>
  <si>
    <t>Ovo pasteurizado (gema)</t>
  </si>
  <si>
    <t>Casca de laranja</t>
  </si>
  <si>
    <t>Ferver metade da quantidade da água. Adicionar a carteira de gelatina e dissolver o conteúdo. Adicionar a restante quantidade de água fria. Deixar arrefecer e, posteriormente, colocar a gelatina no frigorífico. Dispor pedaços pequenos de abacaxi, laranja e morango, previamente lavados, descascados e cortados, por cima da gelatina. Gelatina de origem vegetal.</t>
  </si>
  <si>
    <t>Abacaxi</t>
  </si>
  <si>
    <t>Morango</t>
  </si>
  <si>
    <t>Gelatina com frutas</t>
  </si>
  <si>
    <t>De véspera, demolhar o grão-de-bico. No dia, lavar, descascar e cortar os ingredientes e levar a cozer a batata, a cebola, o alho e a cenoura. À parte cozer o grão-de-bico. Após cozedura, triturar os legumes e metade do grão-de-bico anteriormente cozido. Adicionar a couve cortada em juliana e deixar cozer. Antes do final adicionar o restante grão-de-bico, retificar o tempero e no final adicionar o azeite.</t>
  </si>
  <si>
    <t>Couve Branca p/ sopa</t>
  </si>
  <si>
    <t>Lavar, descascar e cortar os ingredientes e levar a cozer a cebola, o alho, metade da cenoura, a abóbora e a curgete. Após cozedura, triturar o preparado e adicionar a couve cortada em juliana e a restante cenoura raspada e deixar cozer. Antes do final da cozedura retificar o tempero e no final adicionar o azeite.</t>
  </si>
  <si>
    <t>De véspera, demolhar o feijão. No dia, lavar, descascar e cortar todos os ingredientes e cozer, exceto metade do feijão, a couve branca e a couve lombarda. Após cozer, triturar o preparado e acrescentar os restantes vegetais. No fim da cozedura, retificar o tempero e adicionar o azeite.</t>
  </si>
  <si>
    <t>Descascar, lavar e cortar a abóbora, os nabos, a curgete, as cenouras, as cebolas e os alhos e cozer em água. Posteriormente triturar os legumes e adicionar os espinafres previamente arranjados. No fim retificar os temperos e juntar o azeite no final da cozedura.</t>
  </si>
  <si>
    <t>Lavar e descascar a batata, o alho, e a cebola. Cozer em água. Depois de cozido, triturar os legumes. Juntar o caldo-verde e deixar cozer. No final da cozedura adicionar o azeite e retificar o tempero. Servir com chouriço previamente cozido.</t>
  </si>
  <si>
    <t>Feijão branco</t>
  </si>
  <si>
    <t>Demolhar o feijão de véspera. No dia, lavar, descascar e cortar as batatas, metade das cenouras e as cebolas e levar a cozer em água. Adicionar cerca de metade do feijão (previamente cozido) ao preparado anterior. Triturar o preparado e juntar a couve lombarda (previamente cortada e lavada) e o resto das cenouras até cozer. Antes do final da cozedura, adicionar o restante feijão e deixar apurar. No final retificar o tempero e acrescentar o azeite.</t>
  </si>
  <si>
    <t>Repolho</t>
  </si>
  <si>
    <t>Lavar, descascar e cortar metade das cenouras, as batatas, as cebolas, o alho e o nabo. Colocar tudo numa panela e deixar cozer. Depois de cozido reduzir tudo a puré e adicionar a cenoura (cortada aos cubos), o repolho (em juliana) e as ervilhas e deixar cozer. Retificar o tempero e no final adicionar o azeite.</t>
  </si>
  <si>
    <t>Sopa de espinafres</t>
  </si>
  <si>
    <t>Demolhar o feijão de véspera. No dia, lavar, descascar e cortar os ingredientes e cozer em água, exceto o feijão (cozido previamente) e a couve (previamente lavada e cortada às tiras). Após cozer, triturar o preparado e adicionar o feijão e a couve. Retificar o tempero. No fim da cozedura, acrescentar o azeite.</t>
  </si>
  <si>
    <t>Alho</t>
  </si>
  <si>
    <t>Lavar, descascar e cortar a batata, as cenouras e as cebolas e levar a cozer juntamente com as ervilhas e a couve-flôr. Depois de cozido, triturar tudo. Antes do final da cozedura retificar o tempero e no final adicionar o azeite.</t>
  </si>
  <si>
    <t>Lavar, descascar e cortar as batatas, a couve branca, a cenoura, a cebola, o alho e cozer em água. Preparar o feijão-verde às tirinhas. Depois de cozido, triturar os legumes. Acrescentar o feijão-verde, deixar cozer e retificar os temperos. No final da cozedura, juntar o azeite.
Creme de feijão verde:
Lavar, descascar e cortar os ingredientes e cozer em água. Após cozedura, triturar o preparado. No fim acrescentar o azeite e retificar o tempero.</t>
  </si>
  <si>
    <t>Sopa de feijão verde/
Creme de feijão verde</t>
  </si>
  <si>
    <t>Lavar, descascar e cortar a abóbora, o alho francês, as cenouras, as curgetes e as cebolas e cozer em água. Depois de cozidos, triturar tudo. Acrescentar a massa e deixar cozer. Retificar o tempero e adicionar o azeite no final da cozedura.</t>
  </si>
  <si>
    <t>De véspera, demolhar o grão-de-bico. No dia, lavar, descascar e cortar os ingredientes e levar a cozer a batata, a cebola, o alho e a cenoura. À parte cozer o grão-de-bico. Após cozedura, triturar os legumes e metade do grão-de-bico anteriormente cozido. Adicionar as nabiças cortadas em juliana e deixar cozer. Antes do final adicionar o restante grão-de-bico, retificar o tempero e no final adicionar o azeite.</t>
  </si>
  <si>
    <t>Descascar, lavar e cortar em pedaços a batata,  a cenoura, a cebola, o nabo e o alho. Colocar os ingredientes numa panela com água e deixar cozer. Após cozedura, triturar o preparado e adicionar a couve ripada. Antes do final da cozedura retificar o tempero e no final adicionar o azeite.</t>
  </si>
  <si>
    <t>Sopa de feijão branco 
com espinafres</t>
  </si>
  <si>
    <t>De véspera, demolhar o feijão. No dia, lavar, descascar e cortar os ingredientes e levar a cozer a batata, a cebola, o alho e a cenoura. À parte cozer o feijão. Após cozedura, triturar os legumes e metade do feijão anteriormente cozido. Adicionar os espinafres previamente arranjados e deixar cozer. Antes do final adicionar o restante feijão, retificar o tempero e no final adicionar o azeite.</t>
  </si>
  <si>
    <t>Lavar, descascar e cortar a abóbora, a curgete, a cenoura, o nabo, o alho francês e as cebolas. Levar a cozer tudo exceto metade do alho francês. Depois de cozido, triturar tudo e adicionar o restante alho francês, previamente cortado às rodelas. Antes do final da cozedura retificar o tempero e no final adicionar o azeite.</t>
  </si>
  <si>
    <t>Creme de cenoura com 
massinhas</t>
  </si>
  <si>
    <t>Lavar, descascar e cortar as batatas, a cenoura, a cebola e o alho. Cozer todo o preparado, exceto metade das cenouras, em água. Depois de cozido, acrescentar o feijão-verde, a abóbora e a restante cenoura cortada aos cubos e previamente lavada. Retificar o tempero e no final da cozedura, juntar o azeite.</t>
  </si>
  <si>
    <t>Lavar, descascar e cortar as batatas, as cebolas, o nabo e o alho e cozer. Depois de cozido triturar e adicionar o feijão-verde e a cenoura previamente cortados em porções pequenas e a ervilha. Deixar cozer, retificar o tempero e no final adicionar o azeite.</t>
  </si>
  <si>
    <t>Lavar e descascar o alho francês, a cenoura, a abóbora, a curgete, o nabo, o alho e a cebola e cortar tudo em pedaços. Adicionar todos os ingredientes numa panela com água e levar a cozer. Após cozedura, triturar o preparado e adicionar a couve-flôr. Antes do final da cozedura retificar o tempero e no final adicionar o azeite.</t>
  </si>
  <si>
    <t>Lavar e descascar a cenoura, a abóbora, o nabo, o alho e a cebola e cortar tudo em pedaços. Adicionar todos os ingredientes numa panela com água e levar a cozer. Após cozedura, triturar o preparado e adicionar o alho francês e a curgete previamente arranjados e deixar cozer. Antes do final da cozedura retificar o tempero e no final adicionar o azeite.</t>
  </si>
  <si>
    <t>Lavar, descascar e cortar a batata, as cenouras e as cebolas e levar a cozer juntamente com as ervilhas. Depois de cozido, triturar tudo. Antes do final da cozedura retificar o tempero e no final adicionar o azeite.</t>
  </si>
  <si>
    <t>Couve branca p/ sopa</t>
  </si>
  <si>
    <t>Lavar, descascar e cortar os ingredientes e levar a cozer a batata, a cebola, o alho, a cenoura e a abóbora. Após cozedura, triturar o preparado e adicionar a couve cortada em juliana e deixar cozer. Antes do final da cozedura retificar o tempero, e no final, adicionar o azeite.</t>
  </si>
  <si>
    <t>Sopa de espinafres com 
cenoura</t>
  </si>
  <si>
    <t>Lavar, descascar, cortar os ingredientes e cozer em água, exceto a cenoura e os espinafres. Após cozer, triturar o preparado e adicionar a cenoura, previamente cortada aos cubos, e os espinafres. No fim da cozedura, retificar o tempero e acrescentar o azeite.</t>
  </si>
  <si>
    <t>Creme de abóbora e 
feijão verde</t>
  </si>
  <si>
    <t>Feijão verde</t>
  </si>
  <si>
    <t>Cenoura</t>
  </si>
  <si>
    <t>Azeite</t>
  </si>
  <si>
    <t>Descascar, lavar e cortar a abóbora, os nabos, a curgete, as cenouras, as cebolas e os alhos e cozer em água. Posteriormente triturar os legumes e adicionar o feijão-verde em juliana. No fim retificar os temperos e juntar o azeite no final da cozedura.</t>
  </si>
  <si>
    <t>De véspera, demolhar o feijão. No dia, lavar, descascar e cortar as batatas, as cebolas e o alho e preparar a couve-lombarda cortada em juliana. Cozer as batatas, as cebolas e o alho em água. Seguidamente triturar tudo com algum feijão, previamente cozido, e adicionar a água de cozer o feijão. Acrescentar a couve-lombarda e deixar cozer. Adicionar o restante feijão, retificar o tempero e juntar o azeite no final da cozedura.</t>
  </si>
  <si>
    <t>Lavar, descascar e cortar os ingredientes e levar a cozer a batata, a cebola, o alho e a cenoura. À parte cozer o feijão. Após cozedura, triturar os legumes e metade do feijão anteriormente cozido. Juntar as nabiças e deixar cozer. Antes do final, adicionar o restante feijão, retificar o tempero e no final adicionar o azeite.</t>
  </si>
  <si>
    <t>Lavar e descascar as cenouras, as batatas, a abóbora, o nabo e as cebolas. Preparar a cenoura aos quadradinhos. Numa panela colocar a água com as batatas, nabo e a cebola. Deixar cozer. Triturar a base da sopa. Juntar a cenoura, o repolho e as ervilhas e deixar cozer. No final da cozedura, retificar o tempero e adicionar o azeite.</t>
  </si>
  <si>
    <t>Feijão p/ sopa</t>
  </si>
  <si>
    <t>Demolhar o feijão de véspera. Lavar, descascar e cortar os ingredientes e cozer em água, exceto a couve portuguesa e metade do feijão (previamente cozido). Após cozer, triturar o preparado e adicionar a couve portuguesa (cortada em juliana) e o restante feijão. No fim da cozedura, acrescentar o azeite.</t>
  </si>
  <si>
    <t>Sopa de grão-de-bico
com cenoura e nabo</t>
  </si>
  <si>
    <t>De véspera demolhar o grão. No dia, descascar, lavar e cortar em pedaços a batata, a cebola e o alho. Levar os ingredientes a cozer. Após cozedura, triturar os legumes e metade do grão-de-bico anteriormente cozido. Adicionar o nabo e a cenoura cortados em cubinhos e deixar cozer. Antes do final adicionar o restante grão-de-bico, retificar o tempero e no final adicionar o azeite.</t>
  </si>
  <si>
    <t>Arroz de atum</t>
  </si>
  <si>
    <t>Atum</t>
  </si>
  <si>
    <t>Arroz</t>
  </si>
  <si>
    <t>Tomate pelado/triturado</t>
  </si>
  <si>
    <t>Orégãos</t>
  </si>
  <si>
    <t>Estufar o atum, previamente escorrido, com tomate, cebola, louro, orégãos e azeite. Picar o alho e a cebola e estufar em azeite. Adicionar água ao preparado. Após fervura acrescentar o arroz. No final misturar o atum.</t>
  </si>
  <si>
    <t>Batata</t>
  </si>
  <si>
    <t>Manjericão</t>
  </si>
  <si>
    <t>Ervilhas</t>
  </si>
  <si>
    <t>Milho</t>
  </si>
  <si>
    <t>Massa</t>
  </si>
  <si>
    <t>Couve-flor</t>
  </si>
  <si>
    <t>Pimento</t>
  </si>
  <si>
    <t>Frango estufado com ervilhas e Macarronete</t>
  </si>
  <si>
    <t>Macarronete</t>
  </si>
  <si>
    <t>Abrótea no forno com Batata e Brócolos cozidos</t>
  </si>
  <si>
    <t>Abrótea</t>
  </si>
  <si>
    <t>Massa tricolor de cavala com ervilhas e cenoura</t>
  </si>
  <si>
    <t>Cavala</t>
  </si>
  <si>
    <t>Descascar a cebola, os alhos e picar. Estufar o azeite, a cebola, os alhos, o tomate. Após estarem estufados adicionar água q.b. Posteriormente juntar a massa. Minutos antes do final da cozedura da massa, rectificar o tempero, adicionar a cavala, previamente cozida e desfiada e envolver. No final, polvilhar com salsa.</t>
  </si>
  <si>
    <t>Peru assado com arroz e feijão-verde</t>
  </si>
  <si>
    <t>Peru/Pernas de peru</t>
  </si>
  <si>
    <t>Arroz branco</t>
  </si>
  <si>
    <t>De véspera, lavar a carne, após descongelação e cortar e seguidamente fazer uma marinada de sumo de limão, alho picado, sal e ervas aromáticas. Colocar a carne a marinar em ambiente refrigerado. No dia, levar a carne a forno quente, em tabuleiro, com a pele virada para cima. Envolver a carne com o caldo que se vai formando, até ficar assado.
Arroz: Picar o alho e a cebola e estufar em azeite. Adicionar água ao preparado. Após fervura acrescentar o arroz. No final retificar o tempero.</t>
  </si>
  <si>
    <t>Cardeal estufado com salada camponesa (batata, cenoura e ervilhas)</t>
  </si>
  <si>
    <t>Cardeal</t>
  </si>
  <si>
    <t>Alecrim</t>
  </si>
  <si>
    <t>Após limpar e preparar o peixe, previamente descongelado, temperar com sal. Estufar a cebola, o alho, as ervas aromáticas, o tomate cortado aos pedaços e o azeite. Colocar o peixe em tabuleiro, regar com o preparado anterior e levar ao forno convetor OU colocar todos os ingredientes num tacho e levar ao lume.
Salada camponesa:
Descascar e cortar as batatas aos cubos e cozer em água e sal ou em tabuleiro perfurado a vapor. Cozer também as cenouras, o feijão-verde e as ervilhas em água e sal ou em tabuleiro perfurado a vapor. Depois de cozidos todos os legumes envolver com as batatas.</t>
  </si>
  <si>
    <t>Arroz de bacalhau e coentros</t>
  </si>
  <si>
    <t>Migas de bacalhau</t>
  </si>
  <si>
    <t>Colocar o bacalhau a demolhar. Cozer em água. Fazer um estufado com azeite, cebola, louro, alho e tomate. Acrescentar água, um pouco da água de cozedura do bacalhau, um pouco de sal e deixar levantar fervura. Por fim, juntar o arroz, deixar ao lume até cozer. Acrescentar o bacalhau e polvilhar com coentros picados.</t>
  </si>
  <si>
    <t>Filetes de paloco gratinados com ervas aromáticas com batata , cenoura e feijão verde</t>
  </si>
  <si>
    <t>Filetes de Paloco</t>
  </si>
  <si>
    <t>Pão ralado</t>
  </si>
  <si>
    <t>De véspera, limpar, preparar e temperar o peixe com as ervas aromáticas, o sumo de limão, o alho e o sal. No dia, dispor no tabuleiro o azeite, a cebola, o peixe e polvilhar com pão ralado, cenoura ralada fina e levar ao forno, deixando gratinar.
Descascar e cortar as batatas ao meio ou aos cubos e cozer em água e sal, ou em tabuleiros perfurados no forno convetor (s/ adição de sal), juntamente com o feijão-verde.</t>
  </si>
  <si>
    <t>Badejo de tomatada com batata e couve-flor cozidas</t>
  </si>
  <si>
    <t>Após limpar e preparar o peixe, previamente descongelado, temperar com sal. Estufar a cebola, o alho, as ervas aromáticas, o tomate cortado aos pedaços e o azeite. Colocar o peixe em tabuleiro, regar com o preparado anterior e levar ao forno convetor OU colocar todos os ingredientes num tacho e levar ao lume.
Descascar e cortar as batatas ao meio ou aos cubos e cozer em água e sal, ou em tabuleiros perfurados no forno convetor (s/ adição de sal), juntamente com a couve-flor.</t>
  </si>
  <si>
    <t>Pescada gratinada com ervas aromáticas, com Batata e Feijão verde cozidos</t>
  </si>
  <si>
    <t>De véspera, limpar, preparar e temperar o peixe com as ervas aromáticas, o sumo de limão, o alho e o sal. Preparar um molho branco com o leite, temperando com sal. No dia, dispor no tabuleiro o azeite, o peixe, regar com o molho branco e levar ao forno, deixando gratinar. Descascar e cortar as batatas ao meio ou aos cubos e cozer em água e sal. Levar água num tacho ao lume até ferver. Posteriormente adicionar o legume mencionado e adicionar parte do sal e deixar cozer. No final retificar o tempero OU levar o legume em tabuleiro perfurado ao forno convetor e colocar no módulo de cozedura a vapor, sem adicionar sal. Deixar cozer.</t>
  </si>
  <si>
    <t>Farinha de milho</t>
  </si>
  <si>
    <t>óleo de amendoim/girassol</t>
  </si>
  <si>
    <t xml:space="preserve">Temperar os carapaus com sal, sumo de limão e alho. Passar por farinha de milho e fritar.
Estufar a cebola, o alho e o tomate em azeite. Adicionar o feijão previamente demolhado e cozido Adicionar a água de cozer o feijão. Após fervura adicionar o arroz.
</t>
  </si>
  <si>
    <t>Cenoura p/arroz</t>
  </si>
  <si>
    <t>Milho p/arroz</t>
  </si>
  <si>
    <t>Febras de porco grelhadas: Preparar o alho, a cebola, a cenoura, o tomate e as ervilhas e levar a estufar com azeite e ervas aromáticas. Após o produto descongelado, temperar as febras de porco com sal e alho picado e levar a grelhar. Após cozedura regar o estufado por cima das febras.
Febras de porco estufadas: Preparar o alho, a cebola, a cenoura, o tomate e as ervilhas e levar a estufar com azeite e ervas aromáticas. Acrecentar água e sal. Após o produto descongelado, colocar no estufado anterior até cozinharem.
Estufar a cebola e o alho em azeite. Adicionar a cenoura cortada aos cubos/milho/ervilhas previamente cozidos, de preferência a vapor. Posteriormente juntar a água e quando estiver a ferver, adicionar o arroz. No final retificar o tempero.</t>
  </si>
  <si>
    <t>Bacalhau espiritual (com batatas)</t>
  </si>
  <si>
    <t>Leite UHT meio gordo</t>
  </si>
  <si>
    <t>Previamente demolhar o bacalhau. Arranjar, cortar e cozer em água com sal as batatas e as cenouras raspadas. Cozer o bacalhau em água. À parte aquecer a farinha. Depois juntar o leite fervido e mexer bem. Deixar cozinhar um pouco.Num tabuleiro que possa ir ao forno misturar o bacalhau com as batatas e as cenouras e envolver no molho bechamel. Levar ao forno para gratinar.</t>
  </si>
  <si>
    <t>Frango assado com esparguete e orégãos</t>
  </si>
  <si>
    <t>Coxas de frango/Frango</t>
  </si>
  <si>
    <t>De véspera, após descongelação, lavar, preparar e temperar a carne com uma marinada de sumo de limão, alho picado, sal e ervas aromáticas e reservar em ambiente refrigerado. No dia, levar as coxas de frango/frango ao forno quente, disposto em tabuleiro e levar ao forno a assar.
Levar água num tacho ao lume até ferver. Posteriormente adicionar a massa (esparguete/espirais/macarronete/ fusili) e parte do sal e deixar cozer. No final retificar o tempero.</t>
  </si>
  <si>
    <t>Cenoura p/ massa</t>
  </si>
  <si>
    <t>Cebola p/ massa</t>
  </si>
  <si>
    <t>Azeite p/ massa</t>
  </si>
  <si>
    <t xml:space="preserve">Palmeta no forno com molho de limão e ervas aromáticas e salada russa </t>
  </si>
  <si>
    <t>Palmeta</t>
  </si>
  <si>
    <t>Tomilho</t>
  </si>
  <si>
    <t>Lavar, preparar e temperar o peixe, previamente descongelado, com sal, alho, sumo de limão e ervas aromáticas, de véspera. Colocar o peixe num tabuleiro previamente untado com um pouco de azeite e cebola às rodelas e levar ao forno.
Descascar e cortar as batatas aos cubos e cozer em água e sal ou em tabuleiro perfurado a vapor. Cozer também as cenouras, o feijão-verde e as ervilhas em água e sal ou em tabuleiro perfurado a vapor. Depois de cozidos todos os legumes envolver com as batatas.</t>
  </si>
  <si>
    <t>Chili com arroz branco</t>
  </si>
  <si>
    <t>Carne picada</t>
  </si>
  <si>
    <t>Feijão vermelho</t>
  </si>
  <si>
    <t>Lavar e picar a cebola, o alho e a salsa e o tomate. Estufar os ingredientes referidos com azeite. Adicionar a carne picada e o sal. Cozinhar em lume brando até ao fim da cozedura.
Picar o alho e a cebola e estufar em azeite. Adicionar água ao preparado. Após fervura acrescentar o arroz. No final retificar o tempero.</t>
  </si>
  <si>
    <t>Cebola p/arroz</t>
  </si>
  <si>
    <t>Rolo de carne com molho de cogumelos e massa espiral</t>
  </si>
  <si>
    <t>Rolo de carne</t>
  </si>
  <si>
    <t>Cogumelos</t>
  </si>
  <si>
    <t>Dispor o rolo de carne em tabuleiro, regar com azeite e orégãos e levar ao forno.Estufar a cebola, o alho, o tomate e triturar tudo, por fim acrescentar os cogumelos ate cozinharem. Servir o rolo de carne com o molho de cogumelos.
Levar água num tacho ao lume até ferver. Posteriormente adicionar a massa (esparguete/espirais/macarronete/ fusili) e parte do sal e deixar cozer. No final retificar o tempero.</t>
  </si>
  <si>
    <t>Badejo gratinado com Batata assada/cozida e Brócolos cozidos</t>
  </si>
  <si>
    <t>De véspera, limpar, preparar e temperar o peixe, previamente descongelado, com as ervas aromáticas, o sumo de limão, o alho e o sal. No dia, dispor no tabuleiro o azeite, a cebola, o peixe e polvilhar com pão ralado, cenoura ralada fina e levar ao forno, deixando gratinar.
Batata assada:
Descascar e cortar as batatas em quartos ou aos cubos. Colocar as batatas num tabuleiro e adicionar o sal, a salsa, os orégãos e por fim o azeite. Levar ao forno até cozer ao ponto de ficarem coradas.
Batata cozida:
Descascar e cortar as batatas ao meio ou aos cubos e cozer em água e sal ou em tabuleiros perfurados no forno convetor (s/ adição de sal).</t>
  </si>
  <si>
    <t>Solha no forno com limão, com puré de batata e cenoura</t>
  </si>
  <si>
    <t>Leite de vaca UHT meio gordo</t>
  </si>
  <si>
    <t>Noz-moscada</t>
  </si>
  <si>
    <t>Sal p/puré</t>
  </si>
  <si>
    <t>Lavar, preparar e temperar o peixe, previamente descongelado, com sal, alho, sumo de limão e ervas aromáticas, de véspera. Colocar o peixe num tabuleiro previamente untado com um pouco de azeite e cebola às rodelas. Por cima do peixe regar com o tomate e levar ao forno.
Descascar as batatas e cozer em água e sal. Após cozedura passar as batatas pelo passe-vite ou desfazê-las com as varas da varinha. Colocar a batata triturada num tacho ao lume e juntar o leite quente. Adicionar a noz-moscada, mexer sempre até obter uma consistência mole.</t>
  </si>
  <si>
    <t>Arroz de peru no forno com chouriço</t>
  </si>
  <si>
    <t>Peru</t>
  </si>
  <si>
    <t>Lavar o peru, previamente descongelado, a cozer em água temperada com sal, alho, sumo de limão, louro, ervas aromáticas e o chouriço. Após cozedura, desfiar as carnes. Num outro tacho estufar o azeite, a cebola, e o alho até apurar. Adicionar a água de cozedura das aves no estufado e confecionar o arroz. Após cozedura, colocar o arroz e a carne desfiada em camadas alternadamente e levar ao forno.</t>
  </si>
  <si>
    <t>Filetes de pescada gratinados com batata cozida/assada</t>
  </si>
  <si>
    <t xml:space="preserve">De véspera, limpar, preparar e temperar o peixe com as ervas aromáticas, o sumo de limão, o alho e o sal. No dia, dispor no tabuleiro o azeite, a cebola, o peixe e polvilhar com pão ralado, cenoura ralada fina e levar ao forno, deixando gratinar.
Batata assada:
Descascar e cortar as batatas em quartos ou aos cubos. Colocar as batatas num tabuleiro e adicionar o sal, a salsa, os orégãos e por fim o azeite. Levar ao forno até cozer ao ponto de ficarem coradas.
Batata cozida:
Descascar e cortar as batatas ao meio ou aos cubos e cozer em água e sal ou em tabuleiros perfurados no forno convetor (s/ adição de sal).
</t>
  </si>
  <si>
    <t>Salada de pescada com batata, cenouras, ervilhas, milho e ovo cozido</t>
  </si>
  <si>
    <t>Ovo cozido pasteurizado (1/2)</t>
  </si>
  <si>
    <t>Arranjar o peixe, previamente descongelado, e cozer em água com sal. Adicionar o ovo cozido.</t>
  </si>
  <si>
    <t>Ervilhas p/ esparguete</t>
  </si>
  <si>
    <t>Cebola p/esparguete</t>
  </si>
  <si>
    <t>Azeite p/ esparguete</t>
  </si>
  <si>
    <t>Abrótea gratinada com Macedónia de legumes e Batata cozida</t>
  </si>
  <si>
    <t>De véspera, limpar, preparar e temperar o peixe com as ervas aromáticas, o sumo de limão, o alho e o sal. Preparar um molho branco com o leite, temperando com sal. No dia, dispor no tabuleiro o azeite, a cebola, o peixe, regar com o molho branco e levar ao forno, deixando gratinar. Descascar e cortar as batatas ao meio ou aos cubos e cozer em água e sal. Levar água num tacho ao lume até ferver. Posteriormente adicionar os legumes mencionados e adicionar parte do sal e deixar cozer. No final retificar o tempero OU levar os legumes em tabuleiro perfurado ao forno convetor e colocar no módulo de cozedura a vapor, sem adicionar sal. Deixar cozer. Servir e temperar com azeite.</t>
  </si>
  <si>
    <t>Perna de frango assada com Arroz</t>
  </si>
  <si>
    <t xml:space="preserve">De véspera, lavar, preparar e temperar a carne com uma marinada de sumo de limão, alho picado, sal e ervas aromáticas e reservar em ambiente refrigerado. Posteriormente levar as coxas de frango ao forno quente, disposto em tabuleiro e levar ao forno a assar. Estufar a cebola e o alho em azeite. Juntar a água e o sal e quando estiver a ferver, adicionar o arroz. </t>
  </si>
  <si>
    <t>Massada de bacalhau com tomate e pimentos</t>
  </si>
  <si>
    <t>Colocar o bacalhau a demolhar. Cozer em água. Fazer um estufado com azeite, cebola, louro, alho e tomate. Acrescentar água, um pouco da água de cozedura do bacalhau, um pouco de sal e deixar levantar fervura. Por fim, juntar a massa, deixar ao lume até cozer. Acrescentar o bacalhau e polvilhar com coentros picados.</t>
  </si>
  <si>
    <t>Empadão de arroz de vitela</t>
  </si>
  <si>
    <t>Vitela</t>
  </si>
  <si>
    <t>Ovo líquido pasteurizado</t>
  </si>
  <si>
    <t>Estufar a vitela com tomate, cebola, louro, orégãos, ervilhas e cenoura (previamente cozidas) e azeite. Adicionar água ao preparado. Após fervura acrescentar o arroz. Num tabuleiro dispor alternadamente camadas de arroz branco e vitela. Na última camada de arroz pincelar com o ovo batido e levar ao forno.</t>
  </si>
  <si>
    <t>Badejo estufado com batata cozida</t>
  </si>
  <si>
    <t>Após limpar e preparar o peixe, previamente descongelado, temperar com sal. Estufar a cebola, o alho, as ervas aromáticas, o tomate cortado aos pedaços e o azeite. Colocar o peixe em tabuleiro, regar com o preparado anterior e levar ao forno convetor OU colocar todos os ingredientes num tacho e levar ao lume.
Descascar e cortar as batatas ao meio ou aos cubos e cozer em água e sal ou em tabuleiros perfurados no forno convetor (s/ adição de sal).</t>
  </si>
  <si>
    <t>Carne à lavrador com feijão catarino, lombarda, cenoura e macarronete</t>
  </si>
  <si>
    <t>Carne de vaca</t>
  </si>
  <si>
    <t>Carne de porco</t>
  </si>
  <si>
    <t>Frango</t>
  </si>
  <si>
    <t>Couve lombarda</t>
  </si>
  <si>
    <t>q.b</t>
  </si>
  <si>
    <t>De véspera demolhar o feijão. No dia cozer o feijão em água com sal. Levar a carne de vaca, a carne de porco e o frango, após descongelação, a cozer em água temperada com sal, alho, sumo de limão, louro e ervas aromáticas. Após cozedura, desfiar as carnes. Num outro tacho estufar o azeite, a cebola e o alho até apurar. Adicionar a água de cozedura das aves no estufado, a couve lombarda e a cenoura previamente arranjadas e confecionar a massa. No final misturar as carnes desfiadas com a massa.</t>
  </si>
  <si>
    <t>Massa de atum com legumes (cenoura, courgete e ervilhas)</t>
  </si>
  <si>
    <t>Courgete</t>
  </si>
  <si>
    <t>Cozer a massa cotovelinhos em água e sal. Descascar a cebola, o alho e picar e deitar num tacho com um fio de azeite, juntamente com o tomate partido em pequenos pedaços e os orégãos e estufar em lume brando. Entretanto cozer também o courgete, a cenoura e as ervilhas e escorrer para libertar o excesso de água. Seguidamente escorrer o atum e misturar com o estufado. Acrescentar os legumes cozidos já partidos aos pedaços e envolver bem. Misturar a massa com o estufado de atum.</t>
  </si>
  <si>
    <t>Grão de bico</t>
  </si>
  <si>
    <t>Hamburguer de aves estufado e Arroz de cenoura e ervilhas</t>
  </si>
  <si>
    <t>ervilhas</t>
  </si>
  <si>
    <t>Lavar e picar a cebola, o tomate e o alho. Estufar a cebola, o alho, o tomate e triturar tudo. Adicionar ervas aromáticas, ervilhas e sal e apurar. Dispor os hambúrgueres em tabuleiro, regar com o estufado e levar ao forno. Estufar a cebola e o alho em azeite. Adicionar a cenoura cortada aos cubos previamente cozidas, de preferência a vapor. Posteriormente juntar a água e quando estiver a ferver, adicionar o arroz. No final retificar o tempero.</t>
  </si>
  <si>
    <t>Abrótea gratinada com batata, cenoura e feijão verde</t>
  </si>
  <si>
    <t xml:space="preserve"> </t>
  </si>
  <si>
    <t>Strogonoff misto ( porco e vaca) com arroz</t>
  </si>
  <si>
    <t>Leite</t>
  </si>
  <si>
    <t>Após a descongelação, cortar a carne em tiras pequenas. Lavar e picar o alho e a cebola, juntar a carne, regar com azeite e levar a lume brando. Antes do final da cozedura, adicionar os cogumelos e o leite até apurar.</t>
  </si>
  <si>
    <t>Massinha de peixe com coentros</t>
  </si>
  <si>
    <t>Descascar a cebola, os alhos e picar. Estufar o azeite, a cebola, os alhos, o tomate. Após estarem estufados adicionar água q.b. Posteriormente juntar a massa. Minutos antes do final da cozedura da massa, rectificar o tempero, adicionar a pescada, previamente cozida e desfiada e envolver. No final, polvilhar com coentros.</t>
  </si>
  <si>
    <t>Feijoada Transmontana</t>
  </si>
  <si>
    <t>Feijão vermelho seco</t>
  </si>
  <si>
    <t>Chouriço carne</t>
  </si>
  <si>
    <t>Demolhar de véspera o feijão e preparar e temperar a carne de vaca aos cubos, previamente descongelada. No dia, cozer o feijão em água e sal separado das carnes. Cozer a vapor (caso as condições o permitam) a couve lombarda. Fazer um estufado com o azeite, a cebola, o alho e o tomate picados previamente. Adicionar a carne de vaca e porco cortados aos cubos e a cenoura em pedaços pequenos e parte da água de cozer o feijão. Deixar cozer, mexendo de vez em quando. Acrescentar o chouriço cortado às rodelas e deixar cozer. Após a carne estar cozida adicionar a couve escorrida e o feijão cozido.</t>
  </si>
  <si>
    <t>Esparguete à Bolonhesa</t>
  </si>
  <si>
    <t>Perna de porco no forno com Esparguete e Salada tricolor</t>
  </si>
  <si>
    <t>Carne de vaca assada fatiada com esparguete</t>
  </si>
  <si>
    <t>De véspera, fazer uma marinada com sumo de limão, alho picado, sal, manjericão, salsa, orégãos e um pouco de azeite e envolver na carne, descongelada de véspera, deixando esta em ambiente refrigerado até ao momento da confeção. Colocar a carne num tabuleiro untado com azeite e levar ao forno. Depois de atingir a temperatura de confeção, cortar a carne às fatias e proceder ao requecimento antes de servir.
 Cozer o esparguete em água e sal.</t>
  </si>
  <si>
    <t>Perna de frango assada com Espirais e Cenoura</t>
  </si>
  <si>
    <t>Febras de porco grelhadas com estufado de ervilhas e Massa fusilli</t>
  </si>
  <si>
    <t>Febra de porco</t>
  </si>
  <si>
    <t>Preparar o alho, a cebola, a cenoura, o tomate e as ervilhas e levar a estufar com azeite e ervas aromáticas. Após o produto descongelado, temperar as febras de porco com sal e alho picado e levar a grelhar. Após cozedura regar o estufado por cima das febras.
Cozer a massa em água e sal.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</si>
</sst>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9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50"/>
      <name val="Arial"/>
      <family val="2"/>
    </font>
    <font>
      <sz val="13"/>
      <name val="Arial"/>
      <family val="2"/>
    </font>
    <font>
      <b/>
      <sz val="13"/>
      <color indexed="9"/>
      <name val="Arial"/>
      <family val="2"/>
    </font>
    <font>
      <b/>
      <sz val="10"/>
      <color indexed="56"/>
      <name val="Arial"/>
      <family val="2"/>
    </font>
    <font>
      <sz val="28"/>
      <color indexed="62"/>
      <name val="Bernard MT Condensed"/>
      <family val="1"/>
    </font>
    <font>
      <b/>
      <sz val="14"/>
      <color indexed="62"/>
      <name val="Arial"/>
      <family val="2"/>
    </font>
    <font>
      <b/>
      <sz val="13"/>
      <name val="Trebuchet MS"/>
      <family val="2"/>
    </font>
    <font>
      <sz val="13"/>
      <color indexed="9"/>
      <name val="Trebuchet MS"/>
      <family val="2"/>
    </font>
    <font>
      <sz val="13"/>
      <name val="Trebuchet MS"/>
      <family val="2"/>
    </font>
    <font>
      <sz val="28"/>
      <color indexed="62"/>
      <name val="Trebuchet MS"/>
      <family val="2"/>
    </font>
    <font>
      <b/>
      <sz val="12"/>
      <color indexed="50"/>
      <name val="Trebuchet MS"/>
      <family val="2"/>
    </font>
    <font>
      <b/>
      <sz val="20"/>
      <color indexed="9"/>
      <name val="Trebuchet MS"/>
      <family val="2"/>
    </font>
    <font>
      <b/>
      <sz val="13"/>
      <color indexed="56"/>
      <name val="Trebuchet MS"/>
      <family val="2"/>
    </font>
    <font>
      <b/>
      <sz val="13"/>
      <color indexed="9"/>
      <name val="Trebuchet MS"/>
      <family val="2"/>
    </font>
    <font>
      <sz val="10"/>
      <name val="Trebuchet MS"/>
      <family val="2"/>
    </font>
    <font>
      <b/>
      <sz val="7"/>
      <color indexed="62"/>
      <name val="Trebuchet MS"/>
      <family val="2"/>
    </font>
    <font>
      <sz val="7"/>
      <color indexed="56"/>
      <name val="Trebuchet MS"/>
      <family val="2"/>
    </font>
    <font>
      <b/>
      <sz val="8"/>
      <name val="Trebuchet MS"/>
      <family val="2"/>
    </font>
    <font>
      <sz val="13"/>
      <color indexed="56"/>
      <name val="Trebuchet MS"/>
      <family val="2"/>
    </font>
    <font>
      <vertAlign val="superscript"/>
      <sz val="13"/>
      <color indexed="56"/>
      <name val="Trebuchet MS"/>
      <family val="2"/>
    </font>
    <font>
      <sz val="10"/>
      <name val="Myriad Pro"/>
      <family val="2"/>
    </font>
    <font>
      <b/>
      <sz val="10"/>
      <name val="Myriad Pro"/>
      <family val="2"/>
    </font>
    <font>
      <b/>
      <sz val="10"/>
      <name val="Arial"/>
      <family val="2"/>
    </font>
    <font>
      <sz val="11"/>
      <name val="Arial"/>
      <family val="2"/>
    </font>
    <font>
      <sz val="13"/>
      <color indexed="18"/>
      <name val="Trebuchet MS"/>
      <family val="2"/>
    </font>
    <font>
      <vertAlign val="superscript"/>
      <sz val="13"/>
      <color indexed="18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8"/>
      <color indexed="9"/>
      <name val="Bernard MT Condensed"/>
      <family val="1"/>
    </font>
    <font>
      <sz val="28"/>
      <color indexed="9"/>
      <name val="Trebuchet MS"/>
      <family val="2"/>
    </font>
    <font>
      <sz val="13"/>
      <color indexed="10"/>
      <name val="Trebuchet MS"/>
      <family val="2"/>
    </font>
    <font>
      <b/>
      <sz val="13"/>
      <color indexed="10"/>
      <name val="Trebuchet MS"/>
      <family val="2"/>
    </font>
    <font>
      <sz val="13"/>
      <color indexed="10"/>
      <name val="Arial"/>
      <family val="2"/>
    </font>
    <font>
      <b/>
      <sz val="12"/>
      <color indexed="18"/>
      <name val="Trebuchet MS"/>
      <family val="2"/>
    </font>
    <font>
      <sz val="28"/>
      <color indexed="56"/>
      <name val="Trebuchet MS"/>
      <family val="2"/>
    </font>
    <font>
      <b/>
      <sz val="12"/>
      <color indexed="56"/>
      <name val="Trebuchet MS"/>
      <family val="2"/>
    </font>
    <font>
      <b/>
      <sz val="14"/>
      <color indexed="56"/>
      <name val="Trebuchet MS"/>
      <family val="2"/>
    </font>
    <font>
      <sz val="10"/>
      <color indexed="8"/>
      <name val="Myriad Pro"/>
      <family val="2"/>
    </font>
    <font>
      <sz val="10"/>
      <color indexed="10"/>
      <name val="Myriad Pro"/>
      <family val="2"/>
    </font>
    <font>
      <sz val="20"/>
      <color indexed="56"/>
      <name val="Trebuchet MS"/>
      <family val="2"/>
    </font>
    <font>
      <sz val="10"/>
      <color indexed="17"/>
      <name val="Myriad Pro"/>
      <family val="2"/>
    </font>
    <font>
      <sz val="8"/>
      <name val="Tahoma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8"/>
      <color theme="0"/>
      <name val="Bernard MT Condensed"/>
      <family val="1"/>
    </font>
    <font>
      <b/>
      <sz val="13"/>
      <color theme="0"/>
      <name val="Trebuchet MS"/>
      <family val="2"/>
    </font>
    <font>
      <sz val="13"/>
      <color theme="0"/>
      <name val="Trebuchet MS"/>
      <family val="2"/>
    </font>
    <font>
      <sz val="28"/>
      <color theme="0"/>
      <name val="Trebuchet MS"/>
      <family val="2"/>
    </font>
    <font>
      <sz val="13"/>
      <color rgb="FFFF0000"/>
      <name val="Trebuchet MS"/>
      <family val="2"/>
    </font>
    <font>
      <b/>
      <sz val="13"/>
      <color rgb="FFFF0000"/>
      <name val="Trebuchet MS"/>
      <family val="2"/>
    </font>
    <font>
      <sz val="13"/>
      <color rgb="FFFF0000"/>
      <name val="Arial"/>
      <family val="2"/>
    </font>
    <font>
      <b/>
      <sz val="12"/>
      <color theme="3" tint="-0.24997000396251678"/>
      <name val="Trebuchet MS"/>
      <family val="2"/>
    </font>
    <font>
      <sz val="13"/>
      <color rgb="FF003366"/>
      <name val="Trebuchet MS"/>
      <family val="2"/>
    </font>
    <font>
      <sz val="28"/>
      <color rgb="FF003366"/>
      <name val="Trebuchet MS"/>
      <family val="2"/>
    </font>
    <font>
      <b/>
      <sz val="12"/>
      <color rgb="FF003366"/>
      <name val="Trebuchet MS"/>
      <family val="2"/>
    </font>
    <font>
      <b/>
      <sz val="14"/>
      <color rgb="FF003366"/>
      <name val="Trebuchet MS"/>
      <family val="2"/>
    </font>
    <font>
      <b/>
      <sz val="13"/>
      <color rgb="FF003366"/>
      <name val="Trebuchet MS"/>
      <family val="2"/>
    </font>
    <font>
      <sz val="10"/>
      <color theme="1"/>
      <name val="Myriad Pro"/>
      <family val="2"/>
    </font>
    <font>
      <sz val="10"/>
      <color rgb="FFFF0000"/>
      <name val="Myriad Pro"/>
      <family val="2"/>
    </font>
    <font>
      <sz val="20"/>
      <color rgb="FF003366"/>
      <name val="Trebuchet MS"/>
      <family val="2"/>
    </font>
    <font>
      <sz val="13"/>
      <color theme="3"/>
      <name val="Trebuchet MS"/>
      <family val="2"/>
    </font>
    <font>
      <sz val="13"/>
      <color theme="3" tint="-0.24997000396251678"/>
      <name val="Trebuchet MS"/>
      <family val="2"/>
    </font>
    <font>
      <sz val="10"/>
      <color rgb="FF00B050"/>
      <name val="Myriad Pr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 style="thick">
        <color indexed="9"/>
      </top>
      <bottom/>
    </border>
    <border>
      <left style="thick">
        <color indexed="9"/>
      </left>
      <right style="thick">
        <color indexed="9"/>
      </right>
      <top/>
      <bottom/>
    </border>
    <border>
      <left/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/>
      <bottom style="thick">
        <color indexed="9"/>
      </bottom>
    </border>
    <border>
      <left/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/>
    </border>
    <border>
      <left/>
      <right style="thick">
        <color indexed="9"/>
      </right>
      <top style="thin">
        <color indexed="9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ck">
        <color indexed="9"/>
      </right>
      <top/>
      <bottom style="thin">
        <color indexed="9"/>
      </bottom>
    </border>
    <border>
      <left style="thick">
        <color indexed="9"/>
      </left>
      <right style="thick">
        <color indexed="9"/>
      </right>
      <top/>
      <bottom style="thin">
        <color indexed="9"/>
      </bottom>
    </border>
    <border>
      <left style="thick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 style="thick">
        <color indexed="9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4" applyNumberFormat="0" applyAlignment="0" applyProtection="0"/>
    <xf numFmtId="0" fontId="65" fillId="0" borderId="5" applyNumberFormat="0" applyFill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0" applyNumberFormat="0" applyBorder="0" applyAlignment="0" applyProtection="0"/>
    <xf numFmtId="0" fontId="68" fillId="28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73" fillId="20" borderId="7" applyNumberFormat="0" applyAlignment="0" applyProtection="0"/>
    <xf numFmtId="4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  <xf numFmtId="43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6" fontId="7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/>
    </xf>
    <xf numFmtId="16" fontId="7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69" fillId="33" borderId="0" xfId="47" applyFont="1" applyFill="1" applyBorder="1" applyAlignment="1" applyProtection="1">
      <alignment horizontal="center" vertical="center" shrinkToFit="1"/>
      <protection locked="0"/>
    </xf>
    <xf numFmtId="0" fontId="69" fillId="33" borderId="0" xfId="47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Fill="1" applyAlignment="1">
      <alignment horizontal="center" vertical="center"/>
    </xf>
    <xf numFmtId="0" fontId="80" fillId="34" borderId="0" xfId="0" applyFont="1" applyFill="1" applyAlignment="1" applyProtection="1">
      <alignment vertical="center"/>
      <protection/>
    </xf>
    <xf numFmtId="0" fontId="81" fillId="34" borderId="0" xfId="0" applyFont="1" applyFill="1" applyAlignment="1" applyProtection="1">
      <alignment vertical="center"/>
      <protection/>
    </xf>
    <xf numFmtId="0" fontId="82" fillId="0" borderId="0" xfId="0" applyFont="1" applyFill="1" applyAlignment="1">
      <alignment horizontal="center" vertical="center"/>
    </xf>
    <xf numFmtId="0" fontId="12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15" fillId="35" borderId="10" xfId="0" applyFont="1" applyFill="1" applyBorder="1" applyAlignment="1" applyProtection="1">
      <alignment vertical="center" shrinkToFit="1"/>
      <protection locked="0"/>
    </xf>
    <xf numFmtId="0" fontId="15" fillId="0" borderId="0" xfId="0" applyFont="1" applyFill="1" applyBorder="1" applyAlignment="1" applyProtection="1">
      <alignment vertical="center" shrinkToFit="1"/>
      <protection/>
    </xf>
    <xf numFmtId="0" fontId="15" fillId="35" borderId="11" xfId="0" applyFont="1" applyFill="1" applyBorder="1" applyAlignment="1" applyProtection="1">
      <alignment vertical="center" shrinkToFit="1"/>
      <protection locked="0"/>
    </xf>
    <xf numFmtId="0" fontId="14" fillId="0" borderId="11" xfId="0" applyFont="1" applyFill="1" applyBorder="1" applyAlignment="1" applyProtection="1">
      <alignment horizontal="center" vertical="center" textRotation="90"/>
      <protection/>
    </xf>
    <xf numFmtId="0" fontId="15" fillId="0" borderId="11" xfId="0" applyFont="1" applyFill="1" applyBorder="1" applyAlignment="1" applyProtection="1">
      <alignment vertical="center" shrinkToFit="1"/>
      <protection locked="0"/>
    </xf>
    <xf numFmtId="0" fontId="15" fillId="0" borderId="12" xfId="0" applyFont="1" applyFill="1" applyBorder="1" applyAlignment="1" applyProtection="1">
      <alignment vertical="center" shrinkToFit="1"/>
      <protection locked="0"/>
    </xf>
    <xf numFmtId="0" fontId="14" fillId="0" borderId="13" xfId="0" applyFont="1" applyFill="1" applyBorder="1" applyAlignment="1" applyProtection="1">
      <alignment horizontal="center" vertical="center" textRotation="90"/>
      <protection/>
    </xf>
    <xf numFmtId="0" fontId="15" fillId="0" borderId="13" xfId="0" applyFont="1" applyFill="1" applyBorder="1" applyAlignment="1" applyProtection="1">
      <alignment vertical="center" shrinkToFit="1"/>
      <protection locked="0"/>
    </xf>
    <xf numFmtId="0" fontId="15" fillId="35" borderId="10" xfId="0" applyFont="1" applyFill="1" applyBorder="1" applyAlignment="1" applyProtection="1">
      <alignment vertical="center" shrinkToFit="1"/>
      <protection/>
    </xf>
    <xf numFmtId="0" fontId="15" fillId="35" borderId="11" xfId="0" applyFont="1" applyFill="1" applyBorder="1" applyAlignment="1" applyProtection="1">
      <alignment vertical="center" shrinkToFit="1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16" fontId="17" fillId="0" borderId="0" xfId="0" applyNumberFormat="1" applyFont="1" applyAlignment="1" applyProtection="1">
      <alignment horizontal="center" vertical="center" wrapText="1"/>
      <protection locked="0"/>
    </xf>
    <xf numFmtId="0" fontId="18" fillId="33" borderId="14" xfId="53" applyFont="1" applyFill="1" applyBorder="1" applyAlignment="1" applyProtection="1">
      <alignment horizontal="center" vertical="center" wrapText="1" shrinkToFit="1"/>
      <protection locked="0"/>
    </xf>
    <xf numFmtId="0" fontId="69" fillId="33" borderId="0" xfId="47" applyFill="1" applyBorder="1" applyAlignment="1" applyProtection="1" quotePrefix="1">
      <alignment horizontal="center" vertical="center" shrinkToFit="1"/>
      <protection locked="0"/>
    </xf>
    <xf numFmtId="0" fontId="69" fillId="36" borderId="0" xfId="47" applyFill="1" applyBorder="1" applyAlignment="1" applyProtection="1">
      <alignment horizontal="center" vertical="center" shrinkToFit="1"/>
      <protection locked="0"/>
    </xf>
    <xf numFmtId="0" fontId="15" fillId="35" borderId="11" xfId="0" applyFont="1" applyFill="1" applyBorder="1" applyAlignment="1" applyProtection="1">
      <alignment horizontal="left" vertical="center" wrapText="1"/>
      <protection locked="0"/>
    </xf>
    <xf numFmtId="0" fontId="83" fillId="34" borderId="0" xfId="0" applyFont="1" applyFill="1" applyAlignment="1" applyProtection="1">
      <alignment vertical="center"/>
      <protection/>
    </xf>
    <xf numFmtId="0" fontId="84" fillId="34" borderId="0" xfId="0" applyFont="1" applyFill="1" applyBorder="1" applyAlignment="1" applyProtection="1">
      <alignment vertical="center" shrinkToFit="1"/>
      <protection/>
    </xf>
    <xf numFmtId="0" fontId="3" fillId="34" borderId="0" xfId="0" applyFont="1" applyFill="1" applyAlignment="1" applyProtection="1">
      <alignment vertical="center"/>
      <protection/>
    </xf>
    <xf numFmtId="0" fontId="85" fillId="34" borderId="0" xfId="0" applyFont="1" applyFill="1" applyAlignment="1" applyProtection="1">
      <alignment vertical="center"/>
      <protection/>
    </xf>
    <xf numFmtId="164" fontId="18" fillId="33" borderId="14" xfId="53" applyNumberFormat="1" applyFont="1" applyFill="1" applyBorder="1" applyAlignment="1" applyProtection="1">
      <alignment horizontal="center" vertical="center" wrapText="1" shrinkToFit="1"/>
      <protection locked="0"/>
    </xf>
    <xf numFmtId="0" fontId="86" fillId="0" borderId="0" xfId="0" applyFont="1" applyAlignment="1" applyProtection="1">
      <alignment horizontal="right" vertical="center"/>
      <protection/>
    </xf>
    <xf numFmtId="0" fontId="87" fillId="36" borderId="15" xfId="53" applyFont="1" applyFill="1" applyBorder="1" applyAlignment="1" applyProtection="1">
      <alignment vertical="center" wrapText="1" shrinkToFit="1"/>
      <protection locked="0"/>
    </xf>
    <xf numFmtId="0" fontId="88" fillId="0" borderId="0" xfId="0" applyFont="1" applyFill="1" applyAlignment="1">
      <alignment horizontal="center" vertical="center"/>
    </xf>
    <xf numFmtId="0" fontId="89" fillId="0" borderId="0" xfId="0" applyFont="1" applyAlignment="1" applyProtection="1">
      <alignment vertical="center"/>
      <protection/>
    </xf>
    <xf numFmtId="16" fontId="90" fillId="0" borderId="0" xfId="0" applyNumberFormat="1" applyFont="1" applyAlignment="1" applyProtection="1">
      <alignment horizontal="left" vertical="center"/>
      <protection locked="0"/>
    </xf>
    <xf numFmtId="0" fontId="87" fillId="33" borderId="15" xfId="53" applyFont="1" applyFill="1" applyBorder="1" applyAlignment="1" applyProtection="1">
      <alignment vertical="center" wrapText="1" shrinkToFit="1"/>
      <protection locked="0"/>
    </xf>
    <xf numFmtId="0" fontId="87" fillId="33" borderId="16" xfId="0" applyFont="1" applyFill="1" applyBorder="1" applyAlignment="1" applyProtection="1">
      <alignment vertical="center" shrinkToFit="1"/>
      <protection locked="0"/>
    </xf>
    <xf numFmtId="0" fontId="91" fillId="0" borderId="11" xfId="0" applyFont="1" applyFill="1" applyBorder="1" applyAlignment="1" applyProtection="1">
      <alignment vertical="center" shrinkToFit="1"/>
      <protection locked="0"/>
    </xf>
    <xf numFmtId="49" fontId="89" fillId="0" borderId="0" xfId="0" applyNumberFormat="1" applyFont="1" applyAlignment="1" applyProtection="1">
      <alignment horizontal="center" vertical="center"/>
      <protection/>
    </xf>
    <xf numFmtId="0" fontId="87" fillId="0" borderId="0" xfId="0" applyFont="1" applyAlignment="1" applyProtection="1">
      <alignment vertical="center"/>
      <protection locked="0"/>
    </xf>
    <xf numFmtId="0" fontId="89" fillId="0" borderId="0" xfId="0" applyFont="1" applyAlignment="1" applyProtection="1">
      <alignment horizontal="left" vertical="center"/>
      <protection/>
    </xf>
    <xf numFmtId="164" fontId="0" fillId="0" borderId="0" xfId="0" applyNumberFormat="1" applyAlignment="1">
      <alignment/>
    </xf>
    <xf numFmtId="164" fontId="18" fillId="33" borderId="17" xfId="53" applyNumberFormat="1" applyFont="1" applyFill="1" applyBorder="1" applyAlignment="1" applyProtection="1">
      <alignment horizontal="center" vertical="center" wrapText="1" shrinkToFit="1"/>
      <protection locked="0"/>
    </xf>
    <xf numFmtId="164" fontId="3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18" xfId="0" applyFont="1" applyBorder="1" applyAlignment="1">
      <alignment/>
    </xf>
    <xf numFmtId="164" fontId="22" fillId="0" borderId="19" xfId="0" applyNumberFormat="1" applyFont="1" applyBorder="1" applyAlignment="1">
      <alignment/>
    </xf>
    <xf numFmtId="164" fontId="23" fillId="0" borderId="2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4" fontId="22" fillId="0" borderId="0" xfId="0" applyNumberFormat="1" applyFont="1" applyAlignment="1">
      <alignment/>
    </xf>
    <xf numFmtId="0" fontId="22" fillId="0" borderId="21" xfId="0" applyFont="1" applyBorder="1" applyAlignment="1">
      <alignment/>
    </xf>
    <xf numFmtId="164" fontId="22" fillId="0" borderId="22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22" fillId="0" borderId="22" xfId="0" applyFont="1" applyBorder="1" applyAlignment="1">
      <alignment/>
    </xf>
    <xf numFmtId="164" fontId="23" fillId="0" borderId="22" xfId="0" applyNumberFormat="1" applyFont="1" applyBorder="1" applyAlignment="1">
      <alignment/>
    </xf>
    <xf numFmtId="0" fontId="22" fillId="0" borderId="18" xfId="0" applyFont="1" applyFill="1" applyBorder="1" applyAlignment="1">
      <alignment/>
    </xf>
    <xf numFmtId="164" fontId="22" fillId="0" borderId="22" xfId="0" applyNumberFormat="1" applyFont="1" applyFill="1" applyBorder="1" applyAlignment="1">
      <alignment/>
    </xf>
    <xf numFmtId="0" fontId="92" fillId="0" borderId="0" xfId="0" applyFont="1" applyBorder="1" applyAlignment="1">
      <alignment/>
    </xf>
    <xf numFmtId="0" fontId="93" fillId="0" borderId="18" xfId="0" applyFont="1" applyFill="1" applyBorder="1" applyAlignment="1">
      <alignment/>
    </xf>
    <xf numFmtId="164" fontId="22" fillId="0" borderId="19" xfId="0" applyNumberFormat="1" applyFont="1" applyFill="1" applyBorder="1" applyAlignment="1">
      <alignment/>
    </xf>
    <xf numFmtId="0" fontId="22" fillId="0" borderId="19" xfId="0" applyFont="1" applyBorder="1" applyAlignment="1">
      <alignment/>
    </xf>
    <xf numFmtId="164" fontId="22" fillId="0" borderId="22" xfId="0" applyNumberFormat="1" applyFont="1" applyBorder="1" applyAlignment="1">
      <alignment horizontal="right"/>
    </xf>
    <xf numFmtId="0" fontId="22" fillId="0" borderId="23" xfId="0" applyFont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2" xfId="0" applyFont="1" applyBorder="1" applyAlignment="1">
      <alignment horizontal="right"/>
    </xf>
    <xf numFmtId="164" fontId="22" fillId="0" borderId="19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37" borderId="0" xfId="0" applyFont="1" applyFill="1" applyAlignment="1">
      <alignment vertical="center"/>
    </xf>
    <xf numFmtId="0" fontId="23" fillId="37" borderId="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vertical="center"/>
    </xf>
    <xf numFmtId="0" fontId="23" fillId="37" borderId="20" xfId="0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vertical="center"/>
    </xf>
    <xf numFmtId="0" fontId="22" fillId="37" borderId="0" xfId="0" applyFont="1" applyFill="1" applyBorder="1" applyAlignment="1">
      <alignment vertical="center"/>
    </xf>
    <xf numFmtId="0" fontId="23" fillId="37" borderId="2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horizontal="center" vertical="center"/>
    </xf>
    <xf numFmtId="0" fontId="69" fillId="33" borderId="17" xfId="47" applyFill="1" applyBorder="1" applyAlignment="1" applyProtection="1">
      <alignment horizontal="center" vertical="center" wrapText="1" shrinkToFit="1"/>
      <protection locked="0"/>
    </xf>
    <xf numFmtId="0" fontId="69" fillId="33" borderId="14" xfId="47" applyFill="1" applyBorder="1" applyAlignment="1" applyProtection="1">
      <alignment horizontal="center" vertical="center" wrapText="1" shrinkToFit="1"/>
      <protection locked="0"/>
    </xf>
    <xf numFmtId="164" fontId="22" fillId="0" borderId="24" xfId="0" applyNumberFormat="1" applyFont="1" applyFill="1" applyBorder="1" applyAlignment="1">
      <alignment/>
    </xf>
    <xf numFmtId="0" fontId="94" fillId="0" borderId="0" xfId="0" applyFont="1" applyFill="1" applyAlignment="1">
      <alignment horizontal="center" vertical="center"/>
    </xf>
    <xf numFmtId="0" fontId="95" fillId="36" borderId="15" xfId="53" applyFont="1" applyFill="1" applyBorder="1" applyAlignment="1" applyProtection="1">
      <alignment vertical="center" wrapText="1" shrinkToFit="1"/>
      <protection locked="0"/>
    </xf>
    <xf numFmtId="0" fontId="95" fillId="36" borderId="16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vertical="center"/>
      <protection/>
    </xf>
    <xf numFmtId="16" fontId="90" fillId="0" borderId="0" xfId="0" applyNumberFormat="1" applyFont="1" applyFill="1" applyAlignment="1" applyProtection="1">
      <alignment horizontal="left" vertical="center"/>
      <protection locked="0"/>
    </xf>
    <xf numFmtId="16" fontId="17" fillId="0" borderId="0" xfId="0" applyNumberFormat="1" applyFont="1" applyFill="1" applyAlignment="1" applyProtection="1">
      <alignment horizontal="center" vertical="center" wrapText="1"/>
      <protection locked="0"/>
    </xf>
    <xf numFmtId="16" fontId="7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164" fontId="18" fillId="36" borderId="14" xfId="53" applyNumberFormat="1" applyFont="1" applyFill="1" applyBorder="1" applyAlignment="1" applyProtection="1">
      <alignment horizontal="center" vertical="center" wrapText="1" shrinkToFit="1"/>
      <protection locked="0"/>
    </xf>
    <xf numFmtId="164" fontId="18" fillId="36" borderId="17" xfId="53" applyNumberFormat="1" applyFont="1" applyFill="1" applyBorder="1" applyAlignment="1" applyProtection="1">
      <alignment horizontal="center" vertical="center" wrapText="1" shrinkToFit="1"/>
      <protection locked="0"/>
    </xf>
    <xf numFmtId="0" fontId="69" fillId="36" borderId="0" xfId="47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Alignment="1" applyProtection="1">
      <alignment vertical="center"/>
      <protection/>
    </xf>
    <xf numFmtId="164" fontId="87" fillId="36" borderId="15" xfId="53" applyNumberFormat="1" applyFont="1" applyFill="1" applyBorder="1" applyAlignment="1" applyProtection="1">
      <alignment vertical="center" wrapText="1" shrinkToFit="1"/>
      <protection locked="0"/>
    </xf>
    <xf numFmtId="164" fontId="18" fillId="38" borderId="14" xfId="53" applyNumberFormat="1" applyFont="1" applyFill="1" applyBorder="1" applyAlignment="1" applyProtection="1">
      <alignment horizontal="center" vertical="center" wrapText="1" shrinkToFit="1"/>
      <protection locked="0"/>
    </xf>
    <xf numFmtId="164" fontId="18" fillId="38" borderId="25" xfId="53" applyNumberFormat="1" applyFont="1" applyFill="1" applyBorder="1" applyAlignment="1" applyProtection="1">
      <alignment horizontal="center" vertical="center" wrapText="1" shrinkToFit="1"/>
      <protection locked="0"/>
    </xf>
    <xf numFmtId="164" fontId="15" fillId="0" borderId="12" xfId="0" applyNumberFormat="1" applyFont="1" applyFill="1" applyBorder="1" applyAlignment="1" applyProtection="1">
      <alignment vertical="center" shrinkToFit="1"/>
      <protection locked="0"/>
    </xf>
    <xf numFmtId="164" fontId="91" fillId="0" borderId="11" xfId="0" applyNumberFormat="1" applyFont="1" applyFill="1" applyBorder="1" applyAlignment="1" applyProtection="1">
      <alignment vertical="center" shrinkToFit="1"/>
      <protection locked="0"/>
    </xf>
    <xf numFmtId="164" fontId="17" fillId="0" borderId="0" xfId="0" applyNumberFormat="1" applyFont="1" applyAlignment="1" applyProtection="1">
      <alignment horizontal="center" vertical="center" wrapText="1"/>
      <protection locked="0"/>
    </xf>
    <xf numFmtId="164" fontId="90" fillId="0" borderId="0" xfId="0" applyNumberFormat="1" applyFont="1" applyAlignment="1" applyProtection="1">
      <alignment horizontal="left" vertical="center"/>
      <protection locked="0"/>
    </xf>
    <xf numFmtId="164" fontId="15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 applyProtection="1">
      <alignment vertical="center"/>
      <protection/>
    </xf>
    <xf numFmtId="164" fontId="18" fillId="0" borderId="14" xfId="53" applyNumberFormat="1" applyFont="1" applyFill="1" applyBorder="1" applyAlignment="1" applyProtection="1">
      <alignment horizontal="center" vertical="center" wrapText="1" shrinkToFit="1"/>
      <protection locked="0"/>
    </xf>
    <xf numFmtId="0" fontId="23" fillId="37" borderId="2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horizontal="center" vertical="center"/>
    </xf>
    <xf numFmtId="0" fontId="96" fillId="36" borderId="15" xfId="53" applyFont="1" applyFill="1" applyBorder="1" applyAlignment="1" applyProtection="1">
      <alignment vertical="center" wrapText="1" shrinkToFit="1"/>
      <protection locked="0"/>
    </xf>
    <xf numFmtId="0" fontId="87" fillId="36" borderId="16" xfId="0" applyFont="1" applyFill="1" applyBorder="1" applyAlignment="1" applyProtection="1">
      <alignment vertical="center" shrinkToFit="1"/>
      <protection locked="0"/>
    </xf>
    <xf numFmtId="0" fontId="92" fillId="0" borderId="0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10" fillId="36" borderId="0" xfId="0" applyFont="1" applyFill="1" applyAlignment="1" applyProtection="1">
      <alignment vertical="center"/>
      <protection/>
    </xf>
    <xf numFmtId="0" fontId="20" fillId="36" borderId="15" xfId="53" applyFont="1" applyFill="1" applyBorder="1" applyAlignment="1" applyProtection="1">
      <alignment vertical="center" wrapText="1" shrinkToFit="1"/>
      <protection locked="0"/>
    </xf>
    <xf numFmtId="0" fontId="23" fillId="37" borderId="2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horizontal="center" vertical="center"/>
    </xf>
    <xf numFmtId="0" fontId="23" fillId="37" borderId="2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14" fillId="39" borderId="10" xfId="0" applyFont="1" applyFill="1" applyBorder="1" applyAlignment="1" applyProtection="1">
      <alignment horizontal="center" vertical="center" textRotation="90"/>
      <protection/>
    </xf>
    <xf numFmtId="0" fontId="14" fillId="39" borderId="11" xfId="0" applyFont="1" applyFill="1" applyBorder="1" applyAlignment="1" applyProtection="1">
      <alignment horizontal="center" vertical="center" textRotation="90"/>
      <protection/>
    </xf>
    <xf numFmtId="0" fontId="15" fillId="35" borderId="11" xfId="0" applyFont="1" applyFill="1" applyBorder="1" applyAlignment="1" applyProtection="1">
      <alignment horizontal="center" vertical="center" wrapText="1"/>
      <protection locked="0"/>
    </xf>
    <xf numFmtId="0" fontId="18" fillId="33" borderId="16" xfId="53" applyFont="1" applyFill="1" applyBorder="1" applyAlignment="1" applyProtection="1">
      <alignment horizontal="center" vertical="center" wrapText="1" shrinkToFit="1"/>
      <protection locked="0"/>
    </xf>
    <xf numFmtId="0" fontId="18" fillId="33" borderId="26" xfId="53" applyFont="1" applyFill="1" applyBorder="1" applyAlignment="1" applyProtection="1">
      <alignment horizontal="center" vertical="center" wrapText="1" shrinkToFit="1"/>
      <protection locked="0"/>
    </xf>
    <xf numFmtId="0" fontId="15" fillId="35" borderId="11" xfId="0" applyFont="1" applyFill="1" applyBorder="1" applyAlignment="1" applyProtection="1">
      <alignment horizontal="left" vertical="center" wrapText="1"/>
      <protection locked="0"/>
    </xf>
    <xf numFmtId="0" fontId="18" fillId="33" borderId="27" xfId="0" applyFont="1" applyFill="1" applyBorder="1" applyAlignment="1" applyProtection="1">
      <alignment horizontal="center" vertical="center" shrinkToFit="1"/>
      <protection locked="0"/>
    </xf>
    <xf numFmtId="0" fontId="18" fillId="33" borderId="28" xfId="0" applyFont="1" applyFill="1" applyBorder="1" applyAlignment="1" applyProtection="1">
      <alignment horizontal="center" vertical="center" shrinkToFit="1"/>
      <protection locked="0"/>
    </xf>
    <xf numFmtId="0" fontId="18" fillId="33" borderId="17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left" vertical="top"/>
      <protection/>
    </xf>
    <xf numFmtId="0" fontId="18" fillId="36" borderId="27" xfId="0" applyFont="1" applyFill="1" applyBorder="1" applyAlignment="1" applyProtection="1">
      <alignment horizontal="center" vertical="center" shrinkToFit="1"/>
      <protection locked="0"/>
    </xf>
    <xf numFmtId="0" fontId="18" fillId="36" borderId="28" xfId="0" applyFont="1" applyFill="1" applyBorder="1" applyAlignment="1" applyProtection="1">
      <alignment horizontal="center" vertical="center" shrinkToFit="1"/>
      <protection locked="0"/>
    </xf>
    <xf numFmtId="0" fontId="18" fillId="36" borderId="17" xfId="0" applyFont="1" applyFill="1" applyBorder="1" applyAlignment="1" applyProtection="1">
      <alignment horizontal="center" vertical="center" shrinkToFit="1"/>
      <protection locked="0"/>
    </xf>
    <xf numFmtId="0" fontId="16" fillId="39" borderId="11" xfId="0" applyFont="1" applyFill="1" applyBorder="1" applyAlignment="1">
      <alignment horizontal="center" vertical="center" textRotation="90"/>
    </xf>
    <xf numFmtId="164" fontId="18" fillId="38" borderId="27" xfId="0" applyNumberFormat="1" applyFont="1" applyFill="1" applyBorder="1" applyAlignment="1" applyProtection="1">
      <alignment horizontal="center" vertical="center" shrinkToFit="1"/>
      <protection locked="0"/>
    </xf>
    <xf numFmtId="164" fontId="18" fillId="38" borderId="28" xfId="0" applyNumberFormat="1" applyFont="1" applyFill="1" applyBorder="1" applyAlignment="1" applyProtection="1">
      <alignment horizontal="center" vertical="center" shrinkToFit="1"/>
      <protection locked="0"/>
    </xf>
    <xf numFmtId="164" fontId="18" fillId="38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9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Fill="1" applyBorder="1" applyAlignment="1" applyProtection="1">
      <alignment horizontal="left" vertical="center" shrinkToFit="1"/>
      <protection locked="0"/>
    </xf>
    <xf numFmtId="164" fontId="8" fillId="34" borderId="29" xfId="0" applyNumberFormat="1" applyFont="1" applyFill="1" applyBorder="1" applyAlignment="1" applyProtection="1">
      <alignment horizontal="left" vertical="center" shrinkToFit="1"/>
      <protection locked="0"/>
    </xf>
    <xf numFmtId="164" fontId="8" fillId="34" borderId="0" xfId="0" applyNumberFormat="1" applyFont="1" applyFill="1" applyBorder="1" applyAlignment="1" applyProtection="1">
      <alignment horizontal="left" vertical="center" shrinkToFit="1"/>
      <protection locked="0"/>
    </xf>
    <xf numFmtId="164" fontId="8" fillId="34" borderId="12" xfId="0" applyNumberFormat="1" applyFont="1" applyFill="1" applyBorder="1" applyAlignment="1" applyProtection="1">
      <alignment horizontal="left" vertical="center" shrinkToFit="1"/>
      <protection locked="0"/>
    </xf>
    <xf numFmtId="0" fontId="18" fillId="38" borderId="27" xfId="0" applyFont="1" applyFill="1" applyBorder="1" applyAlignment="1" applyProtection="1">
      <alignment horizontal="center" vertical="center" shrinkToFit="1"/>
      <protection locked="0"/>
    </xf>
    <xf numFmtId="0" fontId="18" fillId="38" borderId="28" xfId="0" applyFont="1" applyFill="1" applyBorder="1" applyAlignment="1" applyProtection="1">
      <alignment horizontal="center" vertical="center" shrinkToFit="1"/>
      <protection locked="0"/>
    </xf>
    <xf numFmtId="0" fontId="18" fillId="38" borderId="17" xfId="0" applyFont="1" applyFill="1" applyBorder="1" applyAlignment="1" applyProtection="1">
      <alignment horizontal="center" vertical="center" shrinkToFit="1"/>
      <protection locked="0"/>
    </xf>
    <xf numFmtId="0" fontId="22" fillId="0" borderId="30" xfId="0" applyFont="1" applyFill="1" applyBorder="1" applyAlignment="1">
      <alignment horizontal="left" vertical="top"/>
    </xf>
    <xf numFmtId="0" fontId="22" fillId="0" borderId="31" xfId="0" applyFont="1" applyFill="1" applyBorder="1" applyAlignment="1">
      <alignment horizontal="left" vertical="top"/>
    </xf>
    <xf numFmtId="0" fontId="22" fillId="0" borderId="32" xfId="0" applyFont="1" applyFill="1" applyBorder="1" applyAlignment="1">
      <alignment horizontal="left" vertical="top"/>
    </xf>
    <xf numFmtId="0" fontId="22" fillId="0" borderId="33" xfId="0" applyFont="1" applyBorder="1" applyAlignment="1">
      <alignment horizontal="left" vertical="top" wrapText="1"/>
    </xf>
    <xf numFmtId="0" fontId="22" fillId="0" borderId="34" xfId="0" applyFont="1" applyBorder="1" applyAlignment="1">
      <alignment horizontal="left" vertical="top" wrapText="1"/>
    </xf>
    <xf numFmtId="0" fontId="22" fillId="0" borderId="35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top" wrapText="1"/>
    </xf>
    <xf numFmtId="0" fontId="23" fillId="37" borderId="0" xfId="0" applyFont="1" applyFill="1" applyAlignment="1">
      <alignment horizontal="center" vertical="center"/>
    </xf>
    <xf numFmtId="0" fontId="23" fillId="37" borderId="2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top" wrapText="1"/>
    </xf>
    <xf numFmtId="0" fontId="22" fillId="0" borderId="31" xfId="0" applyFont="1" applyFill="1" applyBorder="1" applyAlignment="1">
      <alignment horizontal="left" vertical="top" wrapText="1"/>
    </xf>
    <xf numFmtId="0" fontId="22" fillId="0" borderId="32" xfId="0" applyFont="1" applyFill="1" applyBorder="1" applyAlignment="1">
      <alignment horizontal="left" vertical="top" wrapText="1"/>
    </xf>
    <xf numFmtId="0" fontId="97" fillId="0" borderId="34" xfId="0" applyFont="1" applyBorder="1" applyAlignment="1">
      <alignment horizontal="left" vertical="top" wrapText="1"/>
    </xf>
    <xf numFmtId="0" fontId="97" fillId="0" borderId="35" xfId="0" applyFont="1" applyBorder="1" applyAlignment="1">
      <alignment horizontal="left" vertical="top" wrapText="1"/>
    </xf>
    <xf numFmtId="0" fontId="97" fillId="0" borderId="21" xfId="0" applyFont="1" applyBorder="1" applyAlignment="1">
      <alignment horizontal="left" vertical="top" wrapText="1"/>
    </xf>
    <xf numFmtId="0" fontId="97" fillId="0" borderId="0" xfId="0" applyFont="1" applyBorder="1" applyAlignment="1">
      <alignment horizontal="left" vertical="top" wrapText="1"/>
    </xf>
    <xf numFmtId="0" fontId="97" fillId="0" borderId="24" xfId="0" applyFont="1" applyBorder="1" applyAlignment="1">
      <alignment horizontal="left" vertical="top" wrapText="1"/>
    </xf>
    <xf numFmtId="0" fontId="97" fillId="0" borderId="23" xfId="0" applyFont="1" applyBorder="1" applyAlignment="1">
      <alignment horizontal="left" vertical="top" wrapText="1"/>
    </xf>
    <xf numFmtId="0" fontId="97" fillId="0" borderId="20" xfId="0" applyFont="1" applyBorder="1" applyAlignment="1">
      <alignment horizontal="left" vertical="top" wrapText="1"/>
    </xf>
    <xf numFmtId="0" fontId="97" fillId="0" borderId="36" xfId="0" applyFont="1" applyBorder="1" applyAlignment="1">
      <alignment horizontal="left" vertical="top" wrapText="1"/>
    </xf>
    <xf numFmtId="0" fontId="23" fillId="40" borderId="0" xfId="0" applyFont="1" applyFill="1" applyAlignment="1">
      <alignment horizontal="center" vertical="center"/>
    </xf>
    <xf numFmtId="0" fontId="23" fillId="40" borderId="20" xfId="0" applyFont="1" applyFill="1" applyBorder="1" applyAlignment="1">
      <alignment horizontal="center" vertical="center"/>
    </xf>
    <xf numFmtId="164" fontId="22" fillId="0" borderId="34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22" fillId="0" borderId="20" xfId="0" applyNumberFormat="1" applyFont="1" applyFill="1" applyBorder="1" applyAlignment="1">
      <alignment horizontal="center" vertical="center"/>
    </xf>
    <xf numFmtId="0" fontId="22" fillId="0" borderId="30" xfId="0" applyFont="1" applyBorder="1" applyAlignment="1">
      <alignment horizontal="left" vertical="top"/>
    </xf>
    <xf numFmtId="0" fontId="22" fillId="0" borderId="31" xfId="0" applyFont="1" applyBorder="1" applyAlignment="1">
      <alignment horizontal="left" vertical="top"/>
    </xf>
    <xf numFmtId="0" fontId="22" fillId="0" borderId="32" xfId="0" applyFont="1" applyBorder="1" applyAlignment="1">
      <alignment horizontal="left" vertical="top"/>
    </xf>
    <xf numFmtId="164" fontId="22" fillId="0" borderId="34" xfId="0" applyNumberFormat="1" applyFont="1" applyBorder="1" applyAlignment="1">
      <alignment horizontal="right" vertical="center"/>
    </xf>
    <xf numFmtId="164" fontId="22" fillId="0" borderId="0" xfId="0" applyNumberFormat="1" applyFont="1" applyBorder="1" applyAlignment="1">
      <alignment horizontal="right" vertical="center"/>
    </xf>
    <xf numFmtId="164" fontId="22" fillId="0" borderId="20" xfId="0" applyNumberFormat="1" applyFont="1" applyBorder="1" applyAlignment="1">
      <alignment horizontal="right" vertical="center"/>
    </xf>
    <xf numFmtId="164" fontId="22" fillId="0" borderId="34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 3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dxfs count="59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ill>
        <patternFill>
          <bgColor indexed="22"/>
        </patternFill>
      </fill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200025</xdr:rowOff>
    </xdr:from>
    <xdr:to>
      <xdr:col>3</xdr:col>
      <xdr:colOff>66675</xdr:colOff>
      <xdr:row>1</xdr:row>
      <xdr:rowOff>485775</xdr:rowOff>
    </xdr:to>
    <xdr:pic>
      <xdr:nvPicPr>
        <xdr:cNvPr id="1" name="Imagem 1" descr="cid:image001.png@01D1626A.55617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333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0</xdr:row>
      <xdr:rowOff>161925</xdr:rowOff>
    </xdr:from>
    <xdr:to>
      <xdr:col>12</xdr:col>
      <xdr:colOff>133350</xdr:colOff>
      <xdr:row>1</xdr:row>
      <xdr:rowOff>619125</xdr:rowOff>
    </xdr:to>
    <xdr:pic>
      <xdr:nvPicPr>
        <xdr:cNvPr id="2" name="Imagem 1" descr="dgeste-resiz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619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12"/>
  <sheetViews>
    <sheetView tabSelected="1" zoomScale="70" zoomScaleNormal="70" zoomScaleSheetLayoutView="110" zoomScalePageLayoutView="70" workbookViewId="0" topLeftCell="A2">
      <selection activeCell="N507" sqref="N507"/>
    </sheetView>
  </sheetViews>
  <sheetFormatPr defaultColWidth="9.140625" defaultRowHeight="19.5" customHeight="1"/>
  <cols>
    <col min="1" max="1" width="6.57421875" style="14" customWidth="1"/>
    <col min="2" max="2" width="0.85546875" style="15" customWidth="1"/>
    <col min="3" max="3" width="14.00390625" style="16" bestFit="1" customWidth="1"/>
    <col min="4" max="4" width="1.421875" style="15" customWidth="1"/>
    <col min="5" max="5" width="63.140625" style="56" customWidth="1"/>
    <col min="6" max="8" width="6.421875" style="36" customWidth="1"/>
    <col min="9" max="9" width="6.8515625" style="36" customWidth="1"/>
    <col min="10" max="12" width="6.421875" style="36" customWidth="1"/>
    <col min="13" max="13" width="8.421875" style="36" customWidth="1"/>
    <col min="14" max="14" width="8.421875" style="11" customWidth="1"/>
    <col min="15" max="15" width="9.140625" style="2" customWidth="1"/>
    <col min="16" max="16" width="52.00390625" style="2" customWidth="1"/>
    <col min="17" max="19" width="9.140625" style="2" customWidth="1"/>
    <col min="20" max="20" width="6.421875" style="2" customWidth="1"/>
    <col min="21" max="21" width="5.57421875" style="2" customWidth="1"/>
    <col min="22" max="22" width="7.00390625" style="2" customWidth="1"/>
    <col min="23" max="16384" width="9.140625" style="2" customWidth="1"/>
  </cols>
  <sheetData>
    <row r="1" spans="3:14" ht="26.25" customHeight="1">
      <c r="C1" s="127"/>
      <c r="E1" s="49"/>
      <c r="F1" s="17"/>
      <c r="G1" s="17"/>
      <c r="H1" s="17"/>
      <c r="I1" s="17"/>
      <c r="J1" s="17"/>
      <c r="K1" s="17"/>
      <c r="L1" s="17"/>
      <c r="M1" s="17"/>
      <c r="N1" s="6"/>
    </row>
    <row r="2" spans="5:14" ht="51.75" customHeight="1">
      <c r="E2" s="99" t="s">
        <v>391</v>
      </c>
      <c r="F2" s="17"/>
      <c r="G2" s="17"/>
      <c r="H2" s="17"/>
      <c r="I2" s="17"/>
      <c r="J2" s="17"/>
      <c r="K2" s="17"/>
      <c r="L2" s="17"/>
      <c r="M2" s="17"/>
      <c r="N2" s="6"/>
    </row>
    <row r="3" spans="5:14" ht="41.25" customHeight="1" hidden="1">
      <c r="E3" s="49"/>
      <c r="F3" s="17"/>
      <c r="G3" s="17"/>
      <c r="H3" s="17"/>
      <c r="I3" s="17"/>
      <c r="J3" s="17"/>
      <c r="K3" s="17"/>
      <c r="L3" s="17"/>
      <c r="M3" s="17"/>
      <c r="N3" s="6"/>
    </row>
    <row r="4" spans="1:14" ht="12.75" customHeight="1" hidden="1">
      <c r="A4" s="18">
        <v>0</v>
      </c>
      <c r="B4" s="19">
        <v>0</v>
      </c>
      <c r="C4" s="19">
        <v>0</v>
      </c>
      <c r="D4" s="15">
        <v>0</v>
      </c>
      <c r="E4" s="49">
        <v>0</v>
      </c>
      <c r="F4" s="20"/>
      <c r="G4" s="20"/>
      <c r="H4" s="20"/>
      <c r="I4" s="20"/>
      <c r="J4" s="20"/>
      <c r="K4" s="20"/>
      <c r="L4" s="20"/>
      <c r="M4" s="20"/>
      <c r="N4" s="7"/>
    </row>
    <row r="5" spans="2:14" ht="19.5" customHeight="1" hidden="1">
      <c r="B5" s="15">
        <v>0</v>
      </c>
      <c r="C5" s="21" t="s">
        <v>30</v>
      </c>
      <c r="D5" s="22"/>
      <c r="E5" s="50"/>
      <c r="F5" s="23"/>
      <c r="G5" s="23"/>
      <c r="H5" s="23"/>
      <c r="I5" s="23"/>
      <c r="J5" s="23"/>
      <c r="K5" s="23"/>
      <c r="L5" s="23"/>
      <c r="M5" s="23"/>
      <c r="N5" s="2"/>
    </row>
    <row r="6" spans="2:14" ht="19.5" customHeight="1" hidden="1" thickBot="1">
      <c r="B6" s="15">
        <v>0</v>
      </c>
      <c r="E6" s="51"/>
      <c r="F6" s="37" t="s">
        <v>32</v>
      </c>
      <c r="G6" s="37" t="s">
        <v>33</v>
      </c>
      <c r="H6" s="37" t="s">
        <v>34</v>
      </c>
      <c r="I6" s="37" t="s">
        <v>35</v>
      </c>
      <c r="J6" s="37" t="s">
        <v>36</v>
      </c>
      <c r="K6" s="37" t="s">
        <v>37</v>
      </c>
      <c r="L6" s="37" t="s">
        <v>38</v>
      </c>
      <c r="M6" s="37" t="s">
        <v>38</v>
      </c>
      <c r="N6" s="2"/>
    </row>
    <row r="7" spans="1:14" ht="19.5" customHeight="1" hidden="1" thickTop="1">
      <c r="A7" s="134" t="s">
        <v>1</v>
      </c>
      <c r="B7" s="24">
        <v>0</v>
      </c>
      <c r="C7" s="25" t="s">
        <v>2</v>
      </c>
      <c r="D7" s="26"/>
      <c r="E7" s="52"/>
      <c r="F7" s="38"/>
      <c r="G7" s="38"/>
      <c r="H7" s="38"/>
      <c r="I7" s="38"/>
      <c r="J7" s="38"/>
      <c r="K7" s="38"/>
      <c r="L7" s="38"/>
      <c r="M7" s="38"/>
      <c r="N7" s="8"/>
    </row>
    <row r="8" spans="1:14" ht="18" hidden="1">
      <c r="A8" s="135"/>
      <c r="B8" s="15">
        <v>0</v>
      </c>
      <c r="C8" s="139" t="s">
        <v>31</v>
      </c>
      <c r="D8" s="26"/>
      <c r="E8" s="52"/>
      <c r="F8" s="137"/>
      <c r="G8" s="137"/>
      <c r="H8" s="137"/>
      <c r="I8" s="137"/>
      <c r="J8" s="137"/>
      <c r="K8" s="137"/>
      <c r="L8" s="137"/>
      <c r="M8" s="137"/>
      <c r="N8" s="8"/>
    </row>
    <row r="9" spans="1:14" ht="19.5" customHeight="1" hidden="1">
      <c r="A9" s="135"/>
      <c r="B9" s="24">
        <v>0</v>
      </c>
      <c r="C9" s="139"/>
      <c r="D9" s="26"/>
      <c r="E9" s="52"/>
      <c r="F9" s="138"/>
      <c r="G9" s="138"/>
      <c r="H9" s="138"/>
      <c r="I9" s="138"/>
      <c r="J9" s="138"/>
      <c r="K9" s="138"/>
      <c r="L9" s="138"/>
      <c r="M9" s="138"/>
      <c r="N9" s="8"/>
    </row>
    <row r="10" spans="1:14" ht="19.5" customHeight="1" hidden="1">
      <c r="A10" s="135"/>
      <c r="B10" s="15">
        <v>0</v>
      </c>
      <c r="C10" s="27" t="s">
        <v>4</v>
      </c>
      <c r="D10" s="26"/>
      <c r="E10" s="52"/>
      <c r="F10" s="38"/>
      <c r="G10" s="38"/>
      <c r="H10" s="38"/>
      <c r="I10" s="38"/>
      <c r="J10" s="38"/>
      <c r="K10" s="38"/>
      <c r="L10" s="38"/>
      <c r="M10" s="38"/>
      <c r="N10" s="8"/>
    </row>
    <row r="11" spans="1:14" ht="19.5" customHeight="1" hidden="1">
      <c r="A11" s="135"/>
      <c r="B11" s="24">
        <v>0</v>
      </c>
      <c r="C11" s="27" t="s">
        <v>5</v>
      </c>
      <c r="D11" s="26"/>
      <c r="E11" s="53"/>
      <c r="F11" s="140"/>
      <c r="G11" s="141"/>
      <c r="H11" s="141"/>
      <c r="I11" s="141"/>
      <c r="J11" s="141"/>
      <c r="K11" s="141"/>
      <c r="L11" s="141"/>
      <c r="M11" s="142"/>
      <c r="N11" s="8"/>
    </row>
    <row r="12" spans="1:14" ht="19.5" customHeight="1" hidden="1">
      <c r="A12" s="28"/>
      <c r="B12" s="15">
        <v>0</v>
      </c>
      <c r="C12" s="29">
        <v>0</v>
      </c>
      <c r="D12" s="26"/>
      <c r="E12" s="54"/>
      <c r="F12" s="30"/>
      <c r="G12" s="30"/>
      <c r="H12" s="30"/>
      <c r="I12" s="30"/>
      <c r="J12" s="30"/>
      <c r="K12" s="30"/>
      <c r="L12" s="30"/>
      <c r="M12" s="30"/>
      <c r="N12" s="8"/>
    </row>
    <row r="13" spans="1:14" ht="19.5" customHeight="1" hidden="1" thickBot="1">
      <c r="A13" s="31"/>
      <c r="B13" s="24">
        <v>0</v>
      </c>
      <c r="C13" s="32"/>
      <c r="D13" s="26"/>
      <c r="E13" s="51"/>
      <c r="F13" s="37" t="s">
        <v>32</v>
      </c>
      <c r="G13" s="37" t="s">
        <v>33</v>
      </c>
      <c r="H13" s="37" t="s">
        <v>34</v>
      </c>
      <c r="I13" s="37" t="s">
        <v>35</v>
      </c>
      <c r="J13" s="37" t="s">
        <v>36</v>
      </c>
      <c r="K13" s="37" t="s">
        <v>37</v>
      </c>
      <c r="L13" s="37" t="s">
        <v>38</v>
      </c>
      <c r="M13" s="37" t="s">
        <v>38</v>
      </c>
      <c r="N13" s="8"/>
    </row>
    <row r="14" spans="1:14" ht="19.5" customHeight="1" hidden="1" thickTop="1">
      <c r="A14" s="134" t="s">
        <v>6</v>
      </c>
      <c r="B14" s="15">
        <v>0</v>
      </c>
      <c r="C14" s="33" t="str">
        <f>$C$7</f>
        <v>Sopa</v>
      </c>
      <c r="D14" s="26"/>
      <c r="E14" s="52"/>
      <c r="F14" s="38"/>
      <c r="G14" s="38"/>
      <c r="H14" s="38"/>
      <c r="I14" s="38"/>
      <c r="J14" s="38"/>
      <c r="K14" s="38"/>
      <c r="L14" s="38"/>
      <c r="M14" s="38"/>
      <c r="N14" s="8"/>
    </row>
    <row r="15" spans="1:14" ht="19.5" customHeight="1" hidden="1">
      <c r="A15" s="135"/>
      <c r="B15" s="24">
        <v>0</v>
      </c>
      <c r="C15" s="136" t="str">
        <f>$C$8</f>
        <v>Prato e Vegetais</v>
      </c>
      <c r="D15" s="26"/>
      <c r="E15" s="52"/>
      <c r="F15" s="137"/>
      <c r="G15" s="137"/>
      <c r="H15" s="137"/>
      <c r="I15" s="137"/>
      <c r="J15" s="137"/>
      <c r="K15" s="137"/>
      <c r="L15" s="137"/>
      <c r="M15" s="137"/>
      <c r="N15" s="8"/>
    </row>
    <row r="16" spans="1:14" ht="19.5" customHeight="1" hidden="1">
      <c r="A16" s="135"/>
      <c r="B16" s="15">
        <v>0</v>
      </c>
      <c r="C16" s="136">
        <f>$C$9</f>
        <v>0</v>
      </c>
      <c r="D16" s="26"/>
      <c r="E16" s="52"/>
      <c r="F16" s="138"/>
      <c r="G16" s="138"/>
      <c r="H16" s="138"/>
      <c r="I16" s="138"/>
      <c r="J16" s="138"/>
      <c r="K16" s="138"/>
      <c r="L16" s="138"/>
      <c r="M16" s="138"/>
      <c r="N16" s="8"/>
    </row>
    <row r="17" spans="1:14" ht="19.5" customHeight="1" hidden="1">
      <c r="A17" s="135"/>
      <c r="B17" s="24">
        <v>0</v>
      </c>
      <c r="C17" s="34" t="str">
        <f>$C$10</f>
        <v>Sobremesa</v>
      </c>
      <c r="D17" s="26"/>
      <c r="E17" s="52"/>
      <c r="F17" s="38"/>
      <c r="G17" s="38"/>
      <c r="H17" s="38"/>
      <c r="I17" s="38"/>
      <c r="J17" s="38"/>
      <c r="K17" s="38"/>
      <c r="L17" s="38"/>
      <c r="M17" s="38"/>
      <c r="N17" s="8"/>
    </row>
    <row r="18" spans="1:14" ht="19.5" customHeight="1" hidden="1">
      <c r="A18" s="135"/>
      <c r="B18" s="15">
        <v>0</v>
      </c>
      <c r="C18" s="34" t="str">
        <f>$C$11</f>
        <v>Pão</v>
      </c>
      <c r="D18" s="26"/>
      <c r="E18" s="53"/>
      <c r="F18" s="140"/>
      <c r="G18" s="141"/>
      <c r="H18" s="141"/>
      <c r="I18" s="141"/>
      <c r="J18" s="141"/>
      <c r="K18" s="141"/>
      <c r="L18" s="141"/>
      <c r="M18" s="142"/>
      <c r="N18" s="8"/>
    </row>
    <row r="19" spans="1:14" ht="19.5" customHeight="1" hidden="1">
      <c r="A19" s="28"/>
      <c r="B19" s="24">
        <v>0</v>
      </c>
      <c r="C19" s="29">
        <v>0</v>
      </c>
      <c r="D19" s="26"/>
      <c r="E19" s="54"/>
      <c r="F19" s="30"/>
      <c r="G19" s="30"/>
      <c r="H19" s="30"/>
      <c r="I19" s="30"/>
      <c r="J19" s="30"/>
      <c r="K19" s="30"/>
      <c r="L19" s="30"/>
      <c r="M19" s="30"/>
      <c r="N19" s="8"/>
    </row>
    <row r="20" spans="1:14" ht="19.5" customHeight="1" hidden="1" thickBot="1">
      <c r="A20" s="31"/>
      <c r="B20" s="15">
        <v>0</v>
      </c>
      <c r="C20" s="32"/>
      <c r="D20" s="26"/>
      <c r="E20" s="51"/>
      <c r="F20" s="37" t="s">
        <v>32</v>
      </c>
      <c r="G20" s="37" t="s">
        <v>33</v>
      </c>
      <c r="H20" s="37" t="s">
        <v>34</v>
      </c>
      <c r="I20" s="37" t="s">
        <v>35</v>
      </c>
      <c r="J20" s="37" t="s">
        <v>36</v>
      </c>
      <c r="K20" s="37" t="s">
        <v>37</v>
      </c>
      <c r="L20" s="37" t="s">
        <v>38</v>
      </c>
      <c r="M20" s="37" t="s">
        <v>38</v>
      </c>
      <c r="N20" s="8"/>
    </row>
    <row r="21" spans="1:14" ht="19.5" customHeight="1" hidden="1" thickTop="1">
      <c r="A21" s="134" t="s">
        <v>7</v>
      </c>
      <c r="B21" s="24">
        <v>0</v>
      </c>
      <c r="C21" s="33" t="str">
        <f>$C$7</f>
        <v>Sopa</v>
      </c>
      <c r="D21" s="26"/>
      <c r="E21" s="52"/>
      <c r="F21" s="38"/>
      <c r="G21" s="38"/>
      <c r="H21" s="38"/>
      <c r="I21" s="38"/>
      <c r="J21" s="38"/>
      <c r="K21" s="38"/>
      <c r="L21" s="38"/>
      <c r="M21" s="38"/>
      <c r="N21" s="8"/>
    </row>
    <row r="22" spans="1:14" ht="19.5" customHeight="1" hidden="1">
      <c r="A22" s="135"/>
      <c r="B22" s="15">
        <v>0</v>
      </c>
      <c r="C22" s="136" t="str">
        <f>$C$8</f>
        <v>Prato e Vegetais</v>
      </c>
      <c r="D22" s="26"/>
      <c r="E22" s="52"/>
      <c r="F22" s="137"/>
      <c r="G22" s="137"/>
      <c r="H22" s="137"/>
      <c r="I22" s="137"/>
      <c r="J22" s="137"/>
      <c r="K22" s="137"/>
      <c r="L22" s="137"/>
      <c r="M22" s="137"/>
      <c r="N22" s="8"/>
    </row>
    <row r="23" spans="1:14" ht="19.5" customHeight="1" hidden="1">
      <c r="A23" s="135"/>
      <c r="B23" s="24">
        <v>0</v>
      </c>
      <c r="C23" s="136">
        <f>$C$9</f>
        <v>0</v>
      </c>
      <c r="D23" s="26"/>
      <c r="E23" s="52"/>
      <c r="F23" s="138"/>
      <c r="G23" s="138"/>
      <c r="H23" s="138"/>
      <c r="I23" s="138"/>
      <c r="J23" s="138"/>
      <c r="K23" s="138"/>
      <c r="L23" s="138"/>
      <c r="M23" s="138"/>
      <c r="N23" s="8"/>
    </row>
    <row r="24" spans="1:14" ht="19.5" customHeight="1" hidden="1">
      <c r="A24" s="135"/>
      <c r="B24" s="15">
        <v>0</v>
      </c>
      <c r="C24" s="34" t="str">
        <f>$C$10</f>
        <v>Sobremesa</v>
      </c>
      <c r="D24" s="26"/>
      <c r="E24" s="52"/>
      <c r="F24" s="38"/>
      <c r="G24" s="38"/>
      <c r="H24" s="38"/>
      <c r="I24" s="38"/>
      <c r="J24" s="38"/>
      <c r="K24" s="38"/>
      <c r="L24" s="38"/>
      <c r="M24" s="38"/>
      <c r="N24" s="8"/>
    </row>
    <row r="25" spans="1:14" ht="19.5" customHeight="1" hidden="1">
      <c r="A25" s="135"/>
      <c r="B25" s="24">
        <v>0</v>
      </c>
      <c r="C25" s="34" t="str">
        <f>$C$11</f>
        <v>Pão</v>
      </c>
      <c r="D25" s="26"/>
      <c r="E25" s="53"/>
      <c r="F25" s="140"/>
      <c r="G25" s="141"/>
      <c r="H25" s="141"/>
      <c r="I25" s="141"/>
      <c r="J25" s="141"/>
      <c r="K25" s="141"/>
      <c r="L25" s="141"/>
      <c r="M25" s="142"/>
      <c r="N25" s="8"/>
    </row>
    <row r="26" spans="1:14" ht="19.5" customHeight="1" hidden="1">
      <c r="A26" s="28"/>
      <c r="B26" s="15">
        <v>0</v>
      </c>
      <c r="C26" s="29">
        <v>0</v>
      </c>
      <c r="D26" s="26"/>
      <c r="E26" s="54"/>
      <c r="F26" s="30"/>
      <c r="G26" s="30"/>
      <c r="H26" s="30"/>
      <c r="I26" s="30"/>
      <c r="J26" s="30"/>
      <c r="K26" s="30"/>
      <c r="L26" s="30"/>
      <c r="M26" s="30"/>
      <c r="N26" s="8"/>
    </row>
    <row r="27" spans="1:14" ht="24.75" customHeight="1" hidden="1" thickBot="1">
      <c r="A27" s="31"/>
      <c r="B27" s="24">
        <v>0</v>
      </c>
      <c r="C27" s="32"/>
      <c r="D27" s="26"/>
      <c r="E27" s="51"/>
      <c r="F27" s="37" t="s">
        <v>32</v>
      </c>
      <c r="G27" s="37" t="s">
        <v>33</v>
      </c>
      <c r="H27" s="37" t="s">
        <v>34</v>
      </c>
      <c r="I27" s="37" t="s">
        <v>35</v>
      </c>
      <c r="J27" s="37" t="s">
        <v>36</v>
      </c>
      <c r="K27" s="37" t="s">
        <v>37</v>
      </c>
      <c r="L27" s="37" t="s">
        <v>38</v>
      </c>
      <c r="M27" s="37" t="s">
        <v>38</v>
      </c>
      <c r="N27" s="8"/>
    </row>
    <row r="28" spans="1:14" ht="19.5" customHeight="1" hidden="1" thickTop="1">
      <c r="A28" s="134" t="s">
        <v>8</v>
      </c>
      <c r="B28" s="15">
        <v>0</v>
      </c>
      <c r="C28" s="33" t="str">
        <f>$C$7</f>
        <v>Sopa</v>
      </c>
      <c r="D28" s="26"/>
      <c r="E28" s="52"/>
      <c r="F28" s="38"/>
      <c r="G28" s="38"/>
      <c r="H28" s="38"/>
      <c r="I28" s="38"/>
      <c r="J28" s="38"/>
      <c r="K28" s="38"/>
      <c r="L28" s="38"/>
      <c r="M28" s="38"/>
      <c r="N28" s="8"/>
    </row>
    <row r="29" spans="1:14" ht="24.75" customHeight="1" hidden="1">
      <c r="A29" s="135"/>
      <c r="B29" s="24">
        <v>0</v>
      </c>
      <c r="C29" s="139" t="str">
        <f>$C$8</f>
        <v>Prato e Vegetais</v>
      </c>
      <c r="D29" s="26"/>
      <c r="E29" s="52"/>
      <c r="F29" s="137"/>
      <c r="G29" s="137"/>
      <c r="H29" s="137"/>
      <c r="I29" s="137"/>
      <c r="J29" s="137"/>
      <c r="K29" s="137"/>
      <c r="L29" s="137"/>
      <c r="M29" s="137"/>
      <c r="N29" s="8"/>
    </row>
    <row r="30" spans="1:14" ht="19.5" customHeight="1" hidden="1">
      <c r="A30" s="135"/>
      <c r="B30" s="15">
        <v>0</v>
      </c>
      <c r="C30" s="139">
        <f>$C$9</f>
        <v>0</v>
      </c>
      <c r="D30" s="26"/>
      <c r="E30" s="52"/>
      <c r="F30" s="138"/>
      <c r="G30" s="138"/>
      <c r="H30" s="138"/>
      <c r="I30" s="138"/>
      <c r="J30" s="138"/>
      <c r="K30" s="138"/>
      <c r="L30" s="138"/>
      <c r="M30" s="138"/>
      <c r="N30" s="8"/>
    </row>
    <row r="31" spans="1:14" ht="19.5" customHeight="1" hidden="1">
      <c r="A31" s="135"/>
      <c r="B31" s="24">
        <v>0</v>
      </c>
      <c r="C31" s="34" t="str">
        <f>$C$10</f>
        <v>Sobremesa</v>
      </c>
      <c r="D31" s="26"/>
      <c r="E31" s="52"/>
      <c r="F31" s="38"/>
      <c r="G31" s="38"/>
      <c r="H31" s="38"/>
      <c r="I31" s="38"/>
      <c r="J31" s="38"/>
      <c r="K31" s="38"/>
      <c r="L31" s="38"/>
      <c r="M31" s="38"/>
      <c r="N31" s="8"/>
    </row>
    <row r="32" spans="1:14" ht="19.5" customHeight="1" hidden="1">
      <c r="A32" s="135"/>
      <c r="B32" s="15">
        <v>0</v>
      </c>
      <c r="C32" s="34" t="str">
        <f>$C$11</f>
        <v>Pão</v>
      </c>
      <c r="D32" s="26"/>
      <c r="E32" s="53"/>
      <c r="F32" s="140"/>
      <c r="G32" s="141"/>
      <c r="H32" s="141"/>
      <c r="I32" s="141"/>
      <c r="J32" s="141"/>
      <c r="K32" s="141"/>
      <c r="L32" s="141"/>
      <c r="M32" s="142"/>
      <c r="N32" s="8"/>
    </row>
    <row r="33" spans="1:14" ht="19.5" customHeight="1" hidden="1">
      <c r="A33" s="28"/>
      <c r="B33" s="24">
        <v>0</v>
      </c>
      <c r="C33" s="29">
        <v>0</v>
      </c>
      <c r="D33" s="26"/>
      <c r="E33" s="54"/>
      <c r="F33" s="30"/>
      <c r="G33" s="30"/>
      <c r="H33" s="30"/>
      <c r="I33" s="30"/>
      <c r="J33" s="30"/>
      <c r="K33" s="30"/>
      <c r="L33" s="30"/>
      <c r="M33" s="30"/>
      <c r="N33" s="8"/>
    </row>
    <row r="34" spans="1:14" ht="19.5" customHeight="1" hidden="1" thickBot="1">
      <c r="A34" s="31"/>
      <c r="B34" s="15">
        <v>0</v>
      </c>
      <c r="C34" s="32"/>
      <c r="D34" s="26"/>
      <c r="E34" s="51"/>
      <c r="F34" s="37" t="s">
        <v>32</v>
      </c>
      <c r="G34" s="37" t="s">
        <v>33</v>
      </c>
      <c r="H34" s="37" t="s">
        <v>34</v>
      </c>
      <c r="I34" s="37" t="s">
        <v>35</v>
      </c>
      <c r="J34" s="37" t="s">
        <v>36</v>
      </c>
      <c r="K34" s="37" t="s">
        <v>37</v>
      </c>
      <c r="L34" s="37" t="s">
        <v>38</v>
      </c>
      <c r="M34" s="37" t="s">
        <v>38</v>
      </c>
      <c r="N34" s="8"/>
    </row>
    <row r="35" spans="1:14" ht="19.5" customHeight="1" hidden="1" thickTop="1">
      <c r="A35" s="134" t="s">
        <v>9</v>
      </c>
      <c r="B35" s="24">
        <v>0</v>
      </c>
      <c r="C35" s="33" t="str">
        <f>$C$7</f>
        <v>Sopa</v>
      </c>
      <c r="D35" s="26"/>
      <c r="E35" s="52"/>
      <c r="F35" s="38"/>
      <c r="G35" s="38"/>
      <c r="H35" s="38"/>
      <c r="I35" s="38"/>
      <c r="J35" s="38"/>
      <c r="K35" s="38"/>
      <c r="L35" s="38"/>
      <c r="M35" s="38"/>
      <c r="N35" s="8"/>
    </row>
    <row r="36" spans="1:14" ht="18" hidden="1">
      <c r="A36" s="135"/>
      <c r="B36" s="15">
        <v>0</v>
      </c>
      <c r="C36" s="139" t="str">
        <f>$C$8</f>
        <v>Prato e Vegetais</v>
      </c>
      <c r="D36" s="26"/>
      <c r="E36" s="52"/>
      <c r="F36" s="137"/>
      <c r="G36" s="137"/>
      <c r="H36" s="137"/>
      <c r="I36" s="137"/>
      <c r="J36" s="137"/>
      <c r="K36" s="137"/>
      <c r="L36" s="137"/>
      <c r="M36" s="137"/>
      <c r="N36" s="8"/>
    </row>
    <row r="37" spans="1:14" ht="19.5" customHeight="1" hidden="1">
      <c r="A37" s="135"/>
      <c r="B37" s="24">
        <v>0</v>
      </c>
      <c r="C37" s="139">
        <f>$C$9</f>
        <v>0</v>
      </c>
      <c r="D37" s="26"/>
      <c r="E37" s="52"/>
      <c r="F37" s="138"/>
      <c r="G37" s="138"/>
      <c r="H37" s="138"/>
      <c r="I37" s="138"/>
      <c r="J37" s="138"/>
      <c r="K37" s="138"/>
      <c r="L37" s="138"/>
      <c r="M37" s="138"/>
      <c r="N37" s="8"/>
    </row>
    <row r="38" spans="1:14" ht="19.5" customHeight="1" hidden="1">
      <c r="A38" s="135"/>
      <c r="B38" s="15">
        <v>0</v>
      </c>
      <c r="C38" s="34" t="str">
        <f>$C$10</f>
        <v>Sobremesa</v>
      </c>
      <c r="D38" s="26"/>
      <c r="E38" s="52"/>
      <c r="F38" s="38"/>
      <c r="G38" s="38"/>
      <c r="H38" s="38"/>
      <c r="I38" s="38"/>
      <c r="J38" s="38"/>
      <c r="K38" s="38"/>
      <c r="L38" s="38"/>
      <c r="M38" s="38"/>
      <c r="N38" s="8"/>
    </row>
    <row r="39" spans="1:14" ht="19.5" customHeight="1" hidden="1">
      <c r="A39" s="135"/>
      <c r="B39" s="24">
        <v>0</v>
      </c>
      <c r="C39" s="34" t="str">
        <f>$C$11</f>
        <v>Pão</v>
      </c>
      <c r="D39" s="26"/>
      <c r="E39" s="53"/>
      <c r="F39" s="140"/>
      <c r="G39" s="141"/>
      <c r="H39" s="141"/>
      <c r="I39" s="141"/>
      <c r="J39" s="141"/>
      <c r="K39" s="141"/>
      <c r="L39" s="141"/>
      <c r="M39" s="142"/>
      <c r="N39" s="8"/>
    </row>
    <row r="40" spans="1:14" ht="123" customHeight="1" hidden="1">
      <c r="A40" s="143" t="s">
        <v>41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8"/>
    </row>
    <row r="41" spans="2:14" ht="39.75" customHeight="1">
      <c r="B41" s="24">
        <v>0</v>
      </c>
      <c r="C41" s="47" t="s">
        <v>45</v>
      </c>
      <c r="D41" s="22"/>
      <c r="E41" s="55" t="s">
        <v>370</v>
      </c>
      <c r="F41" s="35"/>
      <c r="G41" s="35"/>
      <c r="H41" s="35"/>
      <c r="I41" s="35"/>
      <c r="J41" s="35"/>
      <c r="K41" s="35"/>
      <c r="L41" s="35"/>
      <c r="M41" s="35"/>
      <c r="N41" s="1"/>
    </row>
    <row r="42" spans="2:16" ht="19.5" thickBot="1">
      <c r="B42" s="15">
        <v>0</v>
      </c>
      <c r="E42" s="103"/>
      <c r="F42" s="104"/>
      <c r="G42" s="104"/>
      <c r="H42" s="104"/>
      <c r="I42" s="104"/>
      <c r="J42" s="104"/>
      <c r="K42" s="104"/>
      <c r="L42" s="104"/>
      <c r="M42" s="104"/>
      <c r="N42" s="105"/>
      <c r="O42" s="102"/>
      <c r="P42" s="102"/>
    </row>
    <row r="43" spans="1:16" ht="20.25" customHeight="1" thickTop="1">
      <c r="A43" s="134" t="s">
        <v>1</v>
      </c>
      <c r="B43" s="24">
        <v>0</v>
      </c>
      <c r="C43" s="25" t="s">
        <v>2</v>
      </c>
      <c r="D43" s="26"/>
      <c r="E43" s="100"/>
      <c r="F43" s="107"/>
      <c r="G43" s="107"/>
      <c r="H43" s="107"/>
      <c r="I43" s="107"/>
      <c r="J43" s="107"/>
      <c r="K43" s="107"/>
      <c r="L43" s="107"/>
      <c r="M43" s="107"/>
      <c r="N43" s="40"/>
      <c r="O43" s="102"/>
      <c r="P43" s="102"/>
    </row>
    <row r="44" spans="1:16" ht="20.25" customHeight="1">
      <c r="A44" s="148"/>
      <c r="B44" s="15">
        <v>0</v>
      </c>
      <c r="C44" s="41" t="s">
        <v>3</v>
      </c>
      <c r="D44" s="26"/>
      <c r="E44" s="100"/>
      <c r="F44" s="108"/>
      <c r="G44" s="107"/>
      <c r="H44" s="107"/>
      <c r="I44" s="107"/>
      <c r="J44" s="107"/>
      <c r="K44" s="107"/>
      <c r="L44" s="107"/>
      <c r="M44" s="107"/>
      <c r="N44" s="40"/>
      <c r="O44" s="102"/>
      <c r="P44" s="102"/>
    </row>
    <row r="45" spans="1:16" ht="20.25" customHeight="1">
      <c r="A45" s="148"/>
      <c r="B45" s="24">
        <v>0</v>
      </c>
      <c r="C45" s="41" t="s">
        <v>93</v>
      </c>
      <c r="D45" s="26"/>
      <c r="E45" s="100"/>
      <c r="F45" s="107"/>
      <c r="G45" s="107"/>
      <c r="H45" s="107"/>
      <c r="I45" s="107"/>
      <c r="J45" s="107"/>
      <c r="K45" s="107"/>
      <c r="L45" s="107"/>
      <c r="M45" s="107"/>
      <c r="N45" s="40"/>
      <c r="O45" s="102"/>
      <c r="P45" s="102"/>
    </row>
    <row r="46" spans="1:16" ht="20.25" customHeight="1">
      <c r="A46" s="148"/>
      <c r="B46" s="15">
        <v>0</v>
      </c>
      <c r="C46" s="27" t="s">
        <v>4</v>
      </c>
      <c r="D46" s="26"/>
      <c r="E46" s="100"/>
      <c r="F46" s="107"/>
      <c r="G46" s="107"/>
      <c r="H46" s="107"/>
      <c r="I46" s="107"/>
      <c r="J46" s="107"/>
      <c r="K46" s="107"/>
      <c r="L46" s="107"/>
      <c r="M46" s="107"/>
      <c r="N46" s="40"/>
      <c r="O46" s="102"/>
      <c r="P46" s="102"/>
    </row>
    <row r="47" spans="1:16" ht="20.25" customHeight="1">
      <c r="A47" s="148"/>
      <c r="B47" s="24">
        <v>0</v>
      </c>
      <c r="C47" s="27" t="s">
        <v>5</v>
      </c>
      <c r="D47" s="26"/>
      <c r="E47" s="101"/>
      <c r="F47" s="145"/>
      <c r="G47" s="146"/>
      <c r="H47" s="146"/>
      <c r="I47" s="146"/>
      <c r="J47" s="146"/>
      <c r="K47" s="146"/>
      <c r="L47" s="146"/>
      <c r="M47" s="147"/>
      <c r="N47" s="109"/>
      <c r="O47" s="102"/>
      <c r="P47" s="102"/>
    </row>
    <row r="48" spans="1:16" ht="19.5" customHeight="1">
      <c r="A48" s="28"/>
      <c r="B48" s="15">
        <v>0</v>
      </c>
      <c r="C48" s="29">
        <v>0</v>
      </c>
      <c r="D48" s="26"/>
      <c r="E48" s="54"/>
      <c r="F48" s="30"/>
      <c r="G48" s="30"/>
      <c r="H48" s="30"/>
      <c r="I48" s="30"/>
      <c r="J48" s="30"/>
      <c r="K48" s="30"/>
      <c r="L48" s="30"/>
      <c r="M48" s="30"/>
      <c r="N48" s="4"/>
      <c r="O48" s="102"/>
      <c r="P48" s="102"/>
    </row>
    <row r="49" spans="1:16" ht="19.5" customHeight="1" thickBot="1">
      <c r="A49" s="31"/>
      <c r="B49" s="24">
        <v>0</v>
      </c>
      <c r="C49" s="32"/>
      <c r="D49" s="26"/>
      <c r="E49" s="103"/>
      <c r="F49" s="104"/>
      <c r="G49" s="104"/>
      <c r="H49" s="104"/>
      <c r="I49" s="104"/>
      <c r="J49" s="104"/>
      <c r="K49" s="37"/>
      <c r="L49" s="37"/>
      <c r="M49" s="37"/>
      <c r="N49" s="9"/>
      <c r="O49" s="102"/>
      <c r="P49" s="102"/>
    </row>
    <row r="50" spans="1:16" ht="20.25" customHeight="1" thickTop="1">
      <c r="A50" s="134" t="s">
        <v>6</v>
      </c>
      <c r="B50" s="15">
        <v>0</v>
      </c>
      <c r="C50" s="33" t="str">
        <f>$C$7</f>
        <v>Sopa</v>
      </c>
      <c r="D50" s="26"/>
      <c r="E50" s="100"/>
      <c r="F50" s="107"/>
      <c r="G50" s="107"/>
      <c r="H50" s="107"/>
      <c r="I50" s="107"/>
      <c r="J50" s="107"/>
      <c r="K50" s="107"/>
      <c r="L50" s="107"/>
      <c r="M50" s="107"/>
      <c r="N50" s="40"/>
      <c r="O50" s="102"/>
      <c r="P50" s="102"/>
    </row>
    <row r="51" spans="1:16" ht="20.25" customHeight="1">
      <c r="A51" s="148"/>
      <c r="B51" s="24">
        <v>0</v>
      </c>
      <c r="C51" s="41" t="s">
        <v>3</v>
      </c>
      <c r="D51" s="26"/>
      <c r="E51" s="100"/>
      <c r="F51" s="108"/>
      <c r="G51" s="107"/>
      <c r="H51" s="107"/>
      <c r="I51" s="107"/>
      <c r="J51" s="107"/>
      <c r="K51" s="107"/>
      <c r="L51" s="107"/>
      <c r="M51" s="107"/>
      <c r="N51" s="40"/>
      <c r="O51" s="102"/>
      <c r="P51" s="102"/>
    </row>
    <row r="52" spans="1:16" ht="20.25" customHeight="1">
      <c r="A52" s="148"/>
      <c r="B52" s="15">
        <v>0</v>
      </c>
      <c r="C52" s="41" t="s">
        <v>93</v>
      </c>
      <c r="D52" s="26"/>
      <c r="E52" s="100"/>
      <c r="F52" s="107"/>
      <c r="G52" s="107"/>
      <c r="H52" s="107"/>
      <c r="I52" s="107"/>
      <c r="J52" s="107"/>
      <c r="K52" s="107"/>
      <c r="L52" s="107"/>
      <c r="M52" s="107"/>
      <c r="N52" s="40"/>
      <c r="O52" s="102"/>
      <c r="P52" s="102"/>
    </row>
    <row r="53" spans="1:16" ht="20.25" customHeight="1">
      <c r="A53" s="148"/>
      <c r="B53" s="24">
        <v>0</v>
      </c>
      <c r="C53" s="34" t="str">
        <f>$C$10</f>
        <v>Sobremesa</v>
      </c>
      <c r="D53" s="26"/>
      <c r="E53" s="100"/>
      <c r="F53" s="107"/>
      <c r="G53" s="107"/>
      <c r="H53" s="107"/>
      <c r="I53" s="107"/>
      <c r="J53" s="107"/>
      <c r="K53" s="107"/>
      <c r="L53" s="107"/>
      <c r="M53" s="107"/>
      <c r="N53" s="40"/>
      <c r="O53" s="102"/>
      <c r="P53" s="102"/>
    </row>
    <row r="54" spans="1:24" ht="20.25" customHeight="1">
      <c r="A54" s="148"/>
      <c r="B54" s="15">
        <v>0</v>
      </c>
      <c r="C54" s="34" t="str">
        <f>$C$11</f>
        <v>Pão</v>
      </c>
      <c r="D54" s="26"/>
      <c r="E54" s="101"/>
      <c r="F54" s="145"/>
      <c r="G54" s="146"/>
      <c r="H54" s="146"/>
      <c r="I54" s="146"/>
      <c r="J54" s="146"/>
      <c r="K54" s="146"/>
      <c r="L54" s="146"/>
      <c r="M54" s="147"/>
      <c r="N54" s="109"/>
      <c r="O54" s="106"/>
      <c r="P54" s="106"/>
      <c r="Q54" s="58"/>
      <c r="R54" s="58"/>
      <c r="S54" s="58"/>
      <c r="T54" s="58"/>
      <c r="U54" s="58"/>
      <c r="V54" s="58"/>
      <c r="W54" s="58"/>
      <c r="X54" s="58"/>
    </row>
    <row r="55" spans="1:24" ht="19.5" customHeight="1">
      <c r="A55" s="28"/>
      <c r="B55" s="24">
        <v>0</v>
      </c>
      <c r="C55" s="29"/>
      <c r="D55" s="26"/>
      <c r="E55" s="152"/>
      <c r="F55" s="153"/>
      <c r="G55" s="153"/>
      <c r="H55" s="153"/>
      <c r="I55" s="153"/>
      <c r="J55" s="153"/>
      <c r="K55" s="154"/>
      <c r="L55" s="30"/>
      <c r="M55" s="30"/>
      <c r="N55" s="4"/>
      <c r="O55" s="106"/>
      <c r="P55" s="106"/>
      <c r="Q55" s="58"/>
      <c r="R55" s="58"/>
      <c r="S55" s="58"/>
      <c r="T55" s="58"/>
      <c r="U55" s="58"/>
      <c r="V55" s="58"/>
      <c r="W55" s="58"/>
      <c r="X55" s="58"/>
    </row>
    <row r="56" spans="1:16" ht="19.5" customHeight="1" thickBot="1">
      <c r="A56" s="31"/>
      <c r="B56" s="15">
        <v>0</v>
      </c>
      <c r="C56" s="32"/>
      <c r="D56" s="26"/>
      <c r="E56" s="51"/>
      <c r="F56" s="37" t="s">
        <v>32</v>
      </c>
      <c r="G56" s="37" t="s">
        <v>33</v>
      </c>
      <c r="H56" s="37" t="s">
        <v>34</v>
      </c>
      <c r="I56" s="37" t="s">
        <v>35</v>
      </c>
      <c r="J56" s="37" t="s">
        <v>36</v>
      </c>
      <c r="K56" s="37" t="s">
        <v>39</v>
      </c>
      <c r="L56" s="37" t="s">
        <v>37</v>
      </c>
      <c r="M56" s="37" t="s">
        <v>38</v>
      </c>
      <c r="N56" s="9"/>
      <c r="O56" s="102"/>
      <c r="P56" s="102"/>
    </row>
    <row r="57" spans="1:14" ht="20.25" customHeight="1" thickTop="1">
      <c r="A57" s="134" t="s">
        <v>7</v>
      </c>
      <c r="B57" s="24">
        <v>0</v>
      </c>
      <c r="C57" s="33" t="str">
        <f>$C$7</f>
        <v>Sopa</v>
      </c>
      <c r="D57" s="26"/>
      <c r="E57" s="111" t="s">
        <v>25</v>
      </c>
      <c r="F57" s="46">
        <v>867.6</v>
      </c>
      <c r="G57" s="46">
        <v>207.4</v>
      </c>
      <c r="H57" s="46">
        <v>3.7</v>
      </c>
      <c r="I57" s="46">
        <v>0.553</v>
      </c>
      <c r="J57" s="46">
        <v>31.3</v>
      </c>
      <c r="K57" s="46">
        <v>4.2</v>
      </c>
      <c r="L57" s="46">
        <v>11.5</v>
      </c>
      <c r="M57" s="46">
        <v>0.2</v>
      </c>
      <c r="N57" s="13" t="s">
        <v>23</v>
      </c>
    </row>
    <row r="58" spans="1:14" ht="20.25" customHeight="1">
      <c r="A58" s="148"/>
      <c r="B58" s="15">
        <v>0</v>
      </c>
      <c r="C58" s="41" t="s">
        <v>3</v>
      </c>
      <c r="D58" s="26"/>
      <c r="E58" s="111" t="s">
        <v>465</v>
      </c>
      <c r="F58" s="59">
        <v>2211.5</v>
      </c>
      <c r="G58" s="46">
        <v>528.5</v>
      </c>
      <c r="H58" s="46">
        <v>16.4</v>
      </c>
      <c r="I58" s="46">
        <v>1.4</v>
      </c>
      <c r="J58" s="46">
        <v>63.5</v>
      </c>
      <c r="K58" s="46">
        <v>0.8</v>
      </c>
      <c r="L58" s="46">
        <v>29.9</v>
      </c>
      <c r="M58" s="46">
        <v>1.2</v>
      </c>
      <c r="N58" s="13" t="s">
        <v>23</v>
      </c>
    </row>
    <row r="59" spans="1:14" ht="20.25" customHeight="1">
      <c r="A59" s="148"/>
      <c r="B59" s="24">
        <v>0</v>
      </c>
      <c r="C59" s="41" t="s">
        <v>93</v>
      </c>
      <c r="D59" s="26"/>
      <c r="E59" s="111" t="s">
        <v>58</v>
      </c>
      <c r="F59" s="107">
        <v>90</v>
      </c>
      <c r="G59" s="107">
        <v>21.5</v>
      </c>
      <c r="H59" s="107">
        <v>0.2</v>
      </c>
      <c r="I59" s="107">
        <v>0</v>
      </c>
      <c r="J59" s="107">
        <v>3.5</v>
      </c>
      <c r="K59" s="107">
        <v>3.5</v>
      </c>
      <c r="L59" s="107">
        <v>1.5</v>
      </c>
      <c r="M59" s="107">
        <v>0.1</v>
      </c>
      <c r="N59" s="13" t="s">
        <v>23</v>
      </c>
    </row>
    <row r="60" spans="1:14" ht="20.25" customHeight="1">
      <c r="A60" s="148"/>
      <c r="B60" s="15">
        <v>0</v>
      </c>
      <c r="C60" s="34" t="str">
        <f>$C$10</f>
        <v>Sobremesa</v>
      </c>
      <c r="D60" s="26"/>
      <c r="E60" s="111" t="s">
        <v>10</v>
      </c>
      <c r="F60" s="112">
        <v>319.7</v>
      </c>
      <c r="G60" s="113">
        <v>76.4</v>
      </c>
      <c r="H60" s="113">
        <v>0.5</v>
      </c>
      <c r="I60" s="113">
        <v>0.2</v>
      </c>
      <c r="J60" s="113">
        <v>16.9</v>
      </c>
      <c r="K60" s="113">
        <v>16.7</v>
      </c>
      <c r="L60" s="113">
        <v>1.1</v>
      </c>
      <c r="M60" s="113">
        <v>0</v>
      </c>
      <c r="N60" s="13" t="s">
        <v>23</v>
      </c>
    </row>
    <row r="61" spans="1:14" ht="20.25" customHeight="1">
      <c r="A61" s="148"/>
      <c r="B61" s="24">
        <v>0</v>
      </c>
      <c r="C61" s="34" t="str">
        <f>$C$11</f>
        <v>Pão</v>
      </c>
      <c r="D61" s="26"/>
      <c r="E61" s="111" t="s">
        <v>404</v>
      </c>
      <c r="F61" s="149" t="s">
        <v>40</v>
      </c>
      <c r="G61" s="150"/>
      <c r="H61" s="150"/>
      <c r="I61" s="150"/>
      <c r="J61" s="150"/>
      <c r="K61" s="150"/>
      <c r="L61" s="150"/>
      <c r="M61" s="151"/>
      <c r="N61" s="12"/>
    </row>
    <row r="62" spans="1:14" ht="19.5" customHeight="1">
      <c r="A62" s="28"/>
      <c r="B62" s="15">
        <v>0</v>
      </c>
      <c r="C62" s="29"/>
      <c r="D62" s="26"/>
      <c r="E62" s="155"/>
      <c r="F62" s="156"/>
      <c r="G62" s="156"/>
      <c r="H62" s="156"/>
      <c r="I62" s="156"/>
      <c r="J62" s="156"/>
      <c r="K62" s="157"/>
      <c r="L62" s="114"/>
      <c r="M62" s="114"/>
      <c r="N62" s="4"/>
    </row>
    <row r="63" spans="1:14" ht="19.5" customHeight="1" thickBot="1">
      <c r="A63" s="31"/>
      <c r="B63" s="24">
        <v>0</v>
      </c>
      <c r="C63" s="32"/>
      <c r="D63" s="26"/>
      <c r="E63" s="115"/>
      <c r="F63" s="116" t="s">
        <v>32</v>
      </c>
      <c r="G63" s="116" t="s">
        <v>33</v>
      </c>
      <c r="H63" s="116" t="s">
        <v>34</v>
      </c>
      <c r="I63" s="116" t="s">
        <v>35</v>
      </c>
      <c r="J63" s="116" t="s">
        <v>36</v>
      </c>
      <c r="K63" s="116" t="s">
        <v>39</v>
      </c>
      <c r="L63" s="116" t="s">
        <v>37</v>
      </c>
      <c r="M63" s="116" t="s">
        <v>38</v>
      </c>
      <c r="N63" s="9"/>
    </row>
    <row r="64" spans="1:14" ht="20.25" customHeight="1" thickTop="1">
      <c r="A64" s="134" t="s">
        <v>8</v>
      </c>
      <c r="B64" s="15">
        <v>0</v>
      </c>
      <c r="C64" s="33" t="str">
        <f>$C$7</f>
        <v>Sopa</v>
      </c>
      <c r="D64" s="26"/>
      <c r="E64" s="111" t="s">
        <v>12</v>
      </c>
      <c r="F64" s="46">
        <v>465.7</v>
      </c>
      <c r="G64" s="46">
        <v>111.3</v>
      </c>
      <c r="H64" s="46">
        <v>3.6</v>
      </c>
      <c r="I64" s="46">
        <v>0.6</v>
      </c>
      <c r="J64" s="46">
        <v>15.8</v>
      </c>
      <c r="K64" s="46">
        <v>4.2</v>
      </c>
      <c r="L64" s="46">
        <v>3.8</v>
      </c>
      <c r="M64" s="46">
        <v>0.3</v>
      </c>
      <c r="N64" s="13" t="s">
        <v>23</v>
      </c>
    </row>
    <row r="65" spans="1:14" ht="20.25" customHeight="1">
      <c r="A65" s="148"/>
      <c r="B65" s="24">
        <v>0</v>
      </c>
      <c r="C65" s="41" t="s">
        <v>3</v>
      </c>
      <c r="D65" s="26"/>
      <c r="E65" s="111" t="s">
        <v>466</v>
      </c>
      <c r="F65" s="59">
        <f>1261.9+1198.4</f>
        <v>2460.3</v>
      </c>
      <c r="G65" s="46">
        <f>301.6+286.4</f>
        <v>588</v>
      </c>
      <c r="H65" s="46">
        <f>7.7+1.5</f>
        <v>9.2</v>
      </c>
      <c r="I65" s="46">
        <f>1.6+0.3</f>
        <v>1.9000000000000001</v>
      </c>
      <c r="J65" s="46">
        <f>4.5+56.9</f>
        <v>61.4</v>
      </c>
      <c r="K65" s="46">
        <f>1.3+2.5</f>
        <v>3.8</v>
      </c>
      <c r="L65" s="46">
        <f>53.5+9.7</f>
        <v>63.2</v>
      </c>
      <c r="M65" s="46">
        <f>0.5+0.1</f>
        <v>0.6</v>
      </c>
      <c r="N65" s="13" t="s">
        <v>23</v>
      </c>
    </row>
    <row r="66" spans="1:14" ht="20.25" customHeight="1">
      <c r="A66" s="148"/>
      <c r="B66" s="15">
        <v>0</v>
      </c>
      <c r="C66" s="41" t="s">
        <v>93</v>
      </c>
      <c r="D66" s="26"/>
      <c r="E66" s="111" t="s">
        <v>97</v>
      </c>
      <c r="F66" s="107">
        <v>232.5</v>
      </c>
      <c r="G66" s="107">
        <v>55.7</v>
      </c>
      <c r="H66" s="107">
        <v>0.8</v>
      </c>
      <c r="I66" s="107">
        <v>0.045</v>
      </c>
      <c r="J66" s="107">
        <v>10.1</v>
      </c>
      <c r="K66" s="107">
        <v>2.6</v>
      </c>
      <c r="L66" s="107">
        <v>2.2</v>
      </c>
      <c r="M66" s="107">
        <v>0</v>
      </c>
      <c r="N66" s="13" t="s">
        <v>23</v>
      </c>
    </row>
    <row r="67" spans="1:14" ht="20.25" customHeight="1">
      <c r="A67" s="148"/>
      <c r="B67" s="24">
        <v>0</v>
      </c>
      <c r="C67" s="34" t="str">
        <f>$C$10</f>
        <v>Sobremesa</v>
      </c>
      <c r="D67" s="26"/>
      <c r="E67" s="111" t="s">
        <v>10</v>
      </c>
      <c r="F67" s="112">
        <v>319.7</v>
      </c>
      <c r="G67" s="113">
        <v>76.4</v>
      </c>
      <c r="H67" s="113">
        <v>0.5</v>
      </c>
      <c r="I67" s="113">
        <v>0.2</v>
      </c>
      <c r="J67" s="113">
        <v>16.9</v>
      </c>
      <c r="K67" s="113">
        <v>16.7</v>
      </c>
      <c r="L67" s="113">
        <v>1.1</v>
      </c>
      <c r="M67" s="113">
        <v>0</v>
      </c>
      <c r="N67" s="13" t="s">
        <v>23</v>
      </c>
    </row>
    <row r="68" spans="1:14" ht="20.25" customHeight="1">
      <c r="A68" s="148"/>
      <c r="B68" s="15">
        <v>0</v>
      </c>
      <c r="C68" s="34" t="str">
        <f>$C$11</f>
        <v>Pão</v>
      </c>
      <c r="D68" s="26"/>
      <c r="E68" s="111" t="s">
        <v>404</v>
      </c>
      <c r="F68" s="149" t="s">
        <v>40</v>
      </c>
      <c r="G68" s="150"/>
      <c r="H68" s="150"/>
      <c r="I68" s="150"/>
      <c r="J68" s="150"/>
      <c r="K68" s="150"/>
      <c r="L68" s="150"/>
      <c r="M68" s="151"/>
      <c r="N68" s="12"/>
    </row>
    <row r="69" spans="1:14" ht="19.5" customHeight="1">
      <c r="A69" s="28"/>
      <c r="B69" s="24">
        <v>0</v>
      </c>
      <c r="C69" s="29"/>
      <c r="D69" s="26"/>
      <c r="E69" s="115"/>
      <c r="F69" s="114"/>
      <c r="G69" s="114"/>
      <c r="H69" s="114"/>
      <c r="I69" s="114"/>
      <c r="J69" s="114"/>
      <c r="K69" s="114"/>
      <c r="L69" s="114"/>
      <c r="M69" s="114"/>
      <c r="N69" s="4"/>
    </row>
    <row r="70" spans="1:14" ht="19.5" customHeight="1" thickBot="1">
      <c r="A70" s="31"/>
      <c r="B70" s="15">
        <v>0</v>
      </c>
      <c r="C70" s="32"/>
      <c r="D70" s="26"/>
      <c r="E70" s="117"/>
      <c r="F70" s="116" t="s">
        <v>32</v>
      </c>
      <c r="G70" s="116" t="s">
        <v>33</v>
      </c>
      <c r="H70" s="116" t="s">
        <v>34</v>
      </c>
      <c r="I70" s="116" t="s">
        <v>35</v>
      </c>
      <c r="J70" s="116" t="s">
        <v>36</v>
      </c>
      <c r="K70" s="116" t="s">
        <v>39</v>
      </c>
      <c r="L70" s="116" t="s">
        <v>37</v>
      </c>
      <c r="M70" s="116" t="s">
        <v>38</v>
      </c>
      <c r="N70" s="9"/>
    </row>
    <row r="71" spans="1:22" ht="20.25" customHeight="1" thickTop="1">
      <c r="A71" s="134" t="s">
        <v>9</v>
      </c>
      <c r="B71" s="24">
        <v>0</v>
      </c>
      <c r="C71" s="33" t="str">
        <f>$C$7</f>
        <v>Sopa</v>
      </c>
      <c r="D71" s="26"/>
      <c r="E71" s="111" t="s">
        <v>29</v>
      </c>
      <c r="F71" s="46">
        <v>978.9</v>
      </c>
      <c r="G71" s="46">
        <v>234.2</v>
      </c>
      <c r="H71" s="46">
        <v>5.1176</v>
      </c>
      <c r="I71" s="46">
        <v>0.633</v>
      </c>
      <c r="J71" s="46">
        <v>35.7</v>
      </c>
      <c r="K71" s="46">
        <v>5</v>
      </c>
      <c r="L71" s="46">
        <v>10.6</v>
      </c>
      <c r="M71" s="46">
        <v>0.2</v>
      </c>
      <c r="N71" s="13" t="s">
        <v>23</v>
      </c>
      <c r="O71" s="60"/>
      <c r="P71" s="60"/>
      <c r="Q71" s="60"/>
      <c r="R71" s="60"/>
      <c r="S71" s="60"/>
      <c r="T71" s="60"/>
      <c r="U71" s="60"/>
      <c r="V71" s="60"/>
    </row>
    <row r="72" spans="1:14" ht="20.25" customHeight="1">
      <c r="A72" s="148"/>
      <c r="B72" s="15">
        <v>0</v>
      </c>
      <c r="C72" s="41" t="s">
        <v>3</v>
      </c>
      <c r="D72" s="26"/>
      <c r="E72" s="111" t="s">
        <v>467</v>
      </c>
      <c r="F72" s="59">
        <f>1966.1</f>
        <v>1966.1</v>
      </c>
      <c r="G72" s="46">
        <f>469.9</f>
        <v>469.9</v>
      </c>
      <c r="H72" s="46">
        <f>11.1</f>
        <v>11.1</v>
      </c>
      <c r="I72" s="46">
        <f>2</f>
        <v>2</v>
      </c>
      <c r="J72" s="46">
        <f>52.2</f>
        <v>52.2</v>
      </c>
      <c r="K72" s="46">
        <f>3.5</f>
        <v>3.5</v>
      </c>
      <c r="L72" s="46">
        <f>38.8</f>
        <v>38.8</v>
      </c>
      <c r="M72" s="46">
        <f>6.6</f>
        <v>6.6</v>
      </c>
      <c r="N72" s="13" t="s">
        <v>23</v>
      </c>
    </row>
    <row r="73" spans="1:14" ht="20.25" customHeight="1">
      <c r="A73" s="148"/>
      <c r="B73" s="24">
        <v>0</v>
      </c>
      <c r="C73" s="41" t="s">
        <v>93</v>
      </c>
      <c r="D73" s="26"/>
      <c r="E73" s="111" t="s">
        <v>16</v>
      </c>
      <c r="F73" s="107">
        <v>82.4</v>
      </c>
      <c r="G73" s="107">
        <v>19.7</v>
      </c>
      <c r="H73" s="107">
        <v>0.1</v>
      </c>
      <c r="I73" s="107">
        <v>0</v>
      </c>
      <c r="J73" s="107">
        <v>3.5</v>
      </c>
      <c r="K73" s="107">
        <v>3.4</v>
      </c>
      <c r="L73" s="107">
        <v>1.4</v>
      </c>
      <c r="M73" s="107">
        <v>0.1</v>
      </c>
      <c r="N73" s="13" t="s">
        <v>23</v>
      </c>
    </row>
    <row r="74" spans="1:14" ht="20.25" customHeight="1">
      <c r="A74" s="148"/>
      <c r="B74" s="15">
        <v>0</v>
      </c>
      <c r="C74" s="34" t="str">
        <f>$C$10</f>
        <v>Sobremesa</v>
      </c>
      <c r="D74" s="26"/>
      <c r="E74" s="111" t="s">
        <v>22</v>
      </c>
      <c r="F74" s="112" t="s">
        <v>405</v>
      </c>
      <c r="G74" s="113" t="s">
        <v>406</v>
      </c>
      <c r="H74" s="113" t="s">
        <v>407</v>
      </c>
      <c r="I74" s="113" t="s">
        <v>408</v>
      </c>
      <c r="J74" s="113" t="s">
        <v>409</v>
      </c>
      <c r="K74" s="113" t="s">
        <v>410</v>
      </c>
      <c r="L74" s="113" t="s">
        <v>411</v>
      </c>
      <c r="M74" s="113" t="s">
        <v>412</v>
      </c>
      <c r="N74" s="13" t="s">
        <v>23</v>
      </c>
    </row>
    <row r="75" spans="1:14" ht="20.25" customHeight="1">
      <c r="A75" s="148"/>
      <c r="B75" s="24">
        <v>0</v>
      </c>
      <c r="C75" s="34" t="str">
        <f>$C$11</f>
        <v>Pão</v>
      </c>
      <c r="D75" s="26"/>
      <c r="E75" s="48" t="s">
        <v>404</v>
      </c>
      <c r="F75" s="158" t="s">
        <v>40</v>
      </c>
      <c r="G75" s="159"/>
      <c r="H75" s="159"/>
      <c r="I75" s="159"/>
      <c r="J75" s="159"/>
      <c r="K75" s="159"/>
      <c r="L75" s="159"/>
      <c r="M75" s="160"/>
      <c r="N75" s="12"/>
    </row>
    <row r="76" spans="1:14" ht="123" customHeight="1">
      <c r="A76" s="143" t="str">
        <f>+A$40</f>
        <v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5"/>
    </row>
    <row r="77" spans="2:14" ht="39.75" customHeight="1">
      <c r="B77" s="24">
        <v>0</v>
      </c>
      <c r="C77" s="47" t="s">
        <v>46</v>
      </c>
      <c r="D77" s="22"/>
      <c r="E77" s="55" t="s">
        <v>371</v>
      </c>
      <c r="F77" s="35"/>
      <c r="G77" s="35"/>
      <c r="H77" s="35"/>
      <c r="I77" s="35"/>
      <c r="J77" s="35"/>
      <c r="K77" s="35"/>
      <c r="L77" s="35"/>
      <c r="M77" s="35"/>
      <c r="N77" s="1"/>
    </row>
    <row r="78" spans="2:14" ht="19.5" customHeight="1" thickBot="1">
      <c r="B78" s="15">
        <v>0</v>
      </c>
      <c r="E78" s="51"/>
      <c r="F78" s="37" t="s">
        <v>32</v>
      </c>
      <c r="G78" s="37" t="s">
        <v>33</v>
      </c>
      <c r="H78" s="37" t="s">
        <v>34</v>
      </c>
      <c r="I78" s="37" t="s">
        <v>35</v>
      </c>
      <c r="J78" s="37" t="s">
        <v>36</v>
      </c>
      <c r="K78" s="37" t="s">
        <v>39</v>
      </c>
      <c r="L78" s="37" t="s">
        <v>37</v>
      </c>
      <c r="M78" s="37" t="s">
        <v>38</v>
      </c>
      <c r="N78" s="3"/>
    </row>
    <row r="79" spans="1:15" ht="20.25" customHeight="1" thickTop="1">
      <c r="A79" s="134" t="s">
        <v>1</v>
      </c>
      <c r="B79" s="24">
        <v>0</v>
      </c>
      <c r="C79" s="25" t="s">
        <v>2</v>
      </c>
      <c r="D79" s="26"/>
      <c r="E79" s="48" t="s">
        <v>13</v>
      </c>
      <c r="F79" s="46">
        <v>251.1</v>
      </c>
      <c r="G79" s="46">
        <v>60</v>
      </c>
      <c r="H79" s="46">
        <v>3.5</v>
      </c>
      <c r="I79" s="46">
        <v>0.6</v>
      </c>
      <c r="J79" s="46">
        <v>5.5</v>
      </c>
      <c r="K79" s="46">
        <v>4.9</v>
      </c>
      <c r="L79" s="46">
        <v>1.9</v>
      </c>
      <c r="M79" s="46">
        <v>0.2</v>
      </c>
      <c r="N79" s="96" t="s">
        <v>23</v>
      </c>
      <c r="O79"/>
    </row>
    <row r="80" spans="1:15" ht="20.25" customHeight="1">
      <c r="A80" s="148"/>
      <c r="B80" s="15">
        <v>0</v>
      </c>
      <c r="C80" s="41" t="s">
        <v>3</v>
      </c>
      <c r="D80" s="26"/>
      <c r="E80" s="48" t="s">
        <v>468</v>
      </c>
      <c r="F80" s="59">
        <f>794.2+1198.4</f>
        <v>1992.6000000000001</v>
      </c>
      <c r="G80" s="46">
        <f>189.8+286.4</f>
        <v>476.2</v>
      </c>
      <c r="H80" s="46">
        <f>7.7+1.5</f>
        <v>9.2</v>
      </c>
      <c r="I80" s="46">
        <f>2.4+0.3</f>
        <v>2.6999999999999997</v>
      </c>
      <c r="J80" s="46">
        <f>0.7+56.9</f>
        <v>57.6</v>
      </c>
      <c r="K80" s="46">
        <f>0.6+2.5</f>
        <v>3.1</v>
      </c>
      <c r="L80" s="46">
        <f>29.6+9.7</f>
        <v>39.3</v>
      </c>
      <c r="M80" s="46">
        <f>0.3+0.1</f>
        <v>0.4</v>
      </c>
      <c r="N80" s="97" t="s">
        <v>23</v>
      </c>
      <c r="O80"/>
    </row>
    <row r="81" spans="1:15" ht="20.25" customHeight="1">
      <c r="A81" s="148"/>
      <c r="B81" s="24">
        <v>0</v>
      </c>
      <c r="C81" s="41" t="s">
        <v>93</v>
      </c>
      <c r="D81" s="26"/>
      <c r="E81" s="48" t="s">
        <v>98</v>
      </c>
      <c r="F81" s="107">
        <v>89.2</v>
      </c>
      <c r="G81" s="107">
        <v>21.3</v>
      </c>
      <c r="H81" s="107">
        <v>0.3</v>
      </c>
      <c r="I81" s="107">
        <v>0</v>
      </c>
      <c r="J81" s="107">
        <v>3.3</v>
      </c>
      <c r="K81" s="107">
        <v>3</v>
      </c>
      <c r="L81" s="107">
        <v>1.5</v>
      </c>
      <c r="M81" s="107">
        <v>0</v>
      </c>
      <c r="N81" s="96" t="s">
        <v>23</v>
      </c>
      <c r="O81"/>
    </row>
    <row r="82" spans="1:15" ht="20.25" customHeight="1">
      <c r="A82" s="148"/>
      <c r="B82" s="15">
        <v>0</v>
      </c>
      <c r="C82" s="27" t="s">
        <v>4</v>
      </c>
      <c r="D82" s="26"/>
      <c r="E82" s="48" t="s">
        <v>10</v>
      </c>
      <c r="F82" s="112">
        <v>319.7</v>
      </c>
      <c r="G82" s="113">
        <v>76.4</v>
      </c>
      <c r="H82" s="113">
        <v>0.5</v>
      </c>
      <c r="I82" s="113">
        <v>0.2</v>
      </c>
      <c r="J82" s="113">
        <v>16.9</v>
      </c>
      <c r="K82" s="113">
        <v>16.7</v>
      </c>
      <c r="L82" s="113">
        <v>1.1</v>
      </c>
      <c r="M82" s="113">
        <v>0</v>
      </c>
      <c r="N82" s="13" t="s">
        <v>23</v>
      </c>
      <c r="O82"/>
    </row>
    <row r="83" spans="1:15" ht="20.25" customHeight="1">
      <c r="A83" s="148"/>
      <c r="B83" s="24">
        <v>0</v>
      </c>
      <c r="C83" s="27" t="s">
        <v>5</v>
      </c>
      <c r="D83" s="26"/>
      <c r="E83" s="48" t="s">
        <v>404</v>
      </c>
      <c r="F83" s="149" t="s">
        <v>40</v>
      </c>
      <c r="G83" s="150"/>
      <c r="H83" s="150"/>
      <c r="I83" s="150"/>
      <c r="J83" s="150"/>
      <c r="K83" s="150"/>
      <c r="L83" s="150"/>
      <c r="M83" s="151"/>
      <c r="N83" s="12"/>
      <c r="O83"/>
    </row>
    <row r="84" spans="1:15" ht="19.5" customHeight="1">
      <c r="A84" s="28"/>
      <c r="B84" s="15">
        <v>0</v>
      </c>
      <c r="C84" s="29"/>
      <c r="D84" s="26"/>
      <c r="E84" s="54"/>
      <c r="F84" s="114"/>
      <c r="G84" s="114"/>
      <c r="H84" s="114"/>
      <c r="I84" s="114"/>
      <c r="J84" s="114"/>
      <c r="K84" s="114"/>
      <c r="L84" s="114"/>
      <c r="M84" s="114"/>
      <c r="N84" s="4"/>
      <c r="O84"/>
    </row>
    <row r="85" spans="1:15" ht="19.5" customHeight="1" thickBot="1">
      <c r="A85" s="31"/>
      <c r="B85" s="24">
        <v>0</v>
      </c>
      <c r="C85" s="32"/>
      <c r="D85" s="26"/>
      <c r="E85" s="51"/>
      <c r="F85" s="116" t="s">
        <v>32</v>
      </c>
      <c r="G85" s="116" t="s">
        <v>33</v>
      </c>
      <c r="H85" s="116" t="s">
        <v>34</v>
      </c>
      <c r="I85" s="116" t="s">
        <v>35</v>
      </c>
      <c r="J85" s="116" t="s">
        <v>36</v>
      </c>
      <c r="K85" s="116" t="s">
        <v>39</v>
      </c>
      <c r="L85" s="116" t="s">
        <v>37</v>
      </c>
      <c r="M85" s="116" t="s">
        <v>38</v>
      </c>
      <c r="N85" s="9"/>
      <c r="O85"/>
    </row>
    <row r="86" spans="1:15" ht="20.25" customHeight="1" thickTop="1">
      <c r="A86" s="134" t="s">
        <v>6</v>
      </c>
      <c r="B86" s="15">
        <v>0</v>
      </c>
      <c r="C86" s="33" t="str">
        <f>$C$7</f>
        <v>Sopa</v>
      </c>
      <c r="D86" s="26"/>
      <c r="E86" s="48" t="s">
        <v>59</v>
      </c>
      <c r="F86" s="46">
        <v>865.9</v>
      </c>
      <c r="G86" s="46">
        <v>206.9</v>
      </c>
      <c r="H86" s="46">
        <v>3.8</v>
      </c>
      <c r="I86" s="46">
        <v>0.6</v>
      </c>
      <c r="J86" s="46">
        <v>30.8</v>
      </c>
      <c r="K86" s="46">
        <v>3.9</v>
      </c>
      <c r="L86" s="46">
        <v>11.7</v>
      </c>
      <c r="M86" s="46">
        <v>0.1</v>
      </c>
      <c r="N86" s="13" t="s">
        <v>23</v>
      </c>
      <c r="O86"/>
    </row>
    <row r="87" spans="1:15" ht="20.25" customHeight="1">
      <c r="A87" s="148"/>
      <c r="B87" s="24">
        <v>0</v>
      </c>
      <c r="C87" s="41" t="s">
        <v>3</v>
      </c>
      <c r="D87" s="26"/>
      <c r="E87" s="48" t="s">
        <v>469</v>
      </c>
      <c r="F87" s="59">
        <f>616.6+1007.1+67.2</f>
        <v>1690.9</v>
      </c>
      <c r="G87" s="46">
        <f>147.4+240.7+16.1</f>
        <v>404.20000000000005</v>
      </c>
      <c r="H87" s="46">
        <f>3.2+0.5</f>
        <v>3.7</v>
      </c>
      <c r="I87" s="46">
        <f>0.5+0.1</f>
        <v>0.6</v>
      </c>
      <c r="J87" s="46">
        <f>0.3+51.8+0.9</f>
        <v>52.99999999999999</v>
      </c>
      <c r="K87" s="46">
        <f>0.2+3.2+0.7</f>
        <v>4.1000000000000005</v>
      </c>
      <c r="L87" s="46">
        <f>29.3+6.8+2</f>
        <v>38.1</v>
      </c>
      <c r="M87" s="46">
        <f>0.4+0.2</f>
        <v>0.6000000000000001</v>
      </c>
      <c r="N87" s="13" t="s">
        <v>23</v>
      </c>
      <c r="O87"/>
    </row>
    <row r="88" spans="1:15" ht="20.25" customHeight="1">
      <c r="A88" s="148"/>
      <c r="B88" s="15">
        <v>0</v>
      </c>
      <c r="C88" s="41" t="s">
        <v>93</v>
      </c>
      <c r="D88" s="26"/>
      <c r="E88" s="48" t="s">
        <v>62</v>
      </c>
      <c r="F88" s="107">
        <v>223.3</v>
      </c>
      <c r="G88" s="107">
        <v>53.5</v>
      </c>
      <c r="H88" s="107">
        <v>0.8</v>
      </c>
      <c r="I88" s="107">
        <v>0.045</v>
      </c>
      <c r="J88" s="107">
        <v>9.1</v>
      </c>
      <c r="K88" s="107">
        <v>2.1</v>
      </c>
      <c r="L88" s="107">
        <v>2.6</v>
      </c>
      <c r="M88" s="107">
        <v>0</v>
      </c>
      <c r="N88" s="13" t="s">
        <v>23</v>
      </c>
      <c r="O88"/>
    </row>
    <row r="89" spans="1:14" ht="20.25" customHeight="1">
      <c r="A89" s="148"/>
      <c r="B89" s="24">
        <v>0</v>
      </c>
      <c r="C89" s="34" t="str">
        <f>$C$10</f>
        <v>Sobremesa</v>
      </c>
      <c r="D89" s="26"/>
      <c r="E89" s="48" t="s">
        <v>413</v>
      </c>
      <c r="F89" s="112" t="s">
        <v>414</v>
      </c>
      <c r="G89" s="113" t="s">
        <v>415</v>
      </c>
      <c r="H89" s="113" t="s">
        <v>416</v>
      </c>
      <c r="I89" s="113" t="s">
        <v>417</v>
      </c>
      <c r="J89" s="113" t="s">
        <v>418</v>
      </c>
      <c r="K89" s="113" t="s">
        <v>419</v>
      </c>
      <c r="L89" s="113" t="s">
        <v>420</v>
      </c>
      <c r="M89" s="113" t="s">
        <v>421</v>
      </c>
      <c r="N89" s="39" t="s">
        <v>23</v>
      </c>
    </row>
    <row r="90" spans="1:14" ht="20.25" customHeight="1">
      <c r="A90" s="148"/>
      <c r="B90" s="15">
        <v>0</v>
      </c>
      <c r="C90" s="34" t="str">
        <f>$C$11</f>
        <v>Pão</v>
      </c>
      <c r="D90" s="26"/>
      <c r="E90" s="48" t="s">
        <v>404</v>
      </c>
      <c r="F90" s="149" t="s">
        <v>40</v>
      </c>
      <c r="G90" s="150"/>
      <c r="H90" s="150"/>
      <c r="I90" s="150"/>
      <c r="J90" s="150"/>
      <c r="K90" s="150"/>
      <c r="L90" s="150"/>
      <c r="M90" s="151"/>
      <c r="N90" s="12"/>
    </row>
    <row r="91" spans="1:14" ht="19.5" customHeight="1">
      <c r="A91" s="28"/>
      <c r="B91" s="24">
        <v>0</v>
      </c>
      <c r="C91" s="29"/>
      <c r="D91" s="26"/>
      <c r="E91" s="54"/>
      <c r="F91" s="114"/>
      <c r="G91" s="114"/>
      <c r="H91" s="114"/>
      <c r="I91" s="114"/>
      <c r="J91" s="114"/>
      <c r="K91" s="114"/>
      <c r="L91" s="114"/>
      <c r="M91" s="114"/>
      <c r="N91" s="4"/>
    </row>
    <row r="92" spans="1:14" ht="19.5" customHeight="1" thickBot="1">
      <c r="A92" s="31"/>
      <c r="B92" s="15">
        <v>0</v>
      </c>
      <c r="C92" s="32"/>
      <c r="D92" s="26"/>
      <c r="E92" s="51"/>
      <c r="F92" s="116" t="s">
        <v>32</v>
      </c>
      <c r="G92" s="116" t="s">
        <v>33</v>
      </c>
      <c r="H92" s="116" t="s">
        <v>34</v>
      </c>
      <c r="I92" s="116" t="s">
        <v>35</v>
      </c>
      <c r="J92" s="116" t="s">
        <v>36</v>
      </c>
      <c r="K92" s="116" t="s">
        <v>39</v>
      </c>
      <c r="L92" s="116" t="s">
        <v>37</v>
      </c>
      <c r="M92" s="116" t="s">
        <v>38</v>
      </c>
      <c r="N92" s="9"/>
    </row>
    <row r="93" spans="1:14" ht="20.25" customHeight="1" thickTop="1">
      <c r="A93" s="134" t="s">
        <v>7</v>
      </c>
      <c r="B93" s="24">
        <v>0</v>
      </c>
      <c r="C93" s="33" t="str">
        <f>$C$7</f>
        <v>Sopa</v>
      </c>
      <c r="D93" s="26"/>
      <c r="E93" s="48" t="s">
        <v>61</v>
      </c>
      <c r="F93" s="46">
        <v>268</v>
      </c>
      <c r="G93" s="46">
        <v>64.1</v>
      </c>
      <c r="H93" s="46">
        <v>3.7</v>
      </c>
      <c r="I93" s="46">
        <v>0.6</v>
      </c>
      <c r="J93" s="46">
        <v>5.4</v>
      </c>
      <c r="K93" s="46">
        <v>4.8</v>
      </c>
      <c r="L93" s="46">
        <v>2.5</v>
      </c>
      <c r="M93" s="46">
        <v>0.4</v>
      </c>
      <c r="N93" s="13" t="s">
        <v>23</v>
      </c>
    </row>
    <row r="94" spans="1:14" ht="20.25" customHeight="1">
      <c r="A94" s="148"/>
      <c r="B94" s="15">
        <v>0</v>
      </c>
      <c r="C94" s="41" t="s">
        <v>3</v>
      </c>
      <c r="D94" s="26"/>
      <c r="E94" s="48" t="s">
        <v>470</v>
      </c>
      <c r="F94" s="59">
        <f>1008.8+1198.4</f>
        <v>2207.2</v>
      </c>
      <c r="G94" s="46">
        <f>241.1+286.4</f>
        <v>527.5</v>
      </c>
      <c r="H94" s="46">
        <f>4.4+1.5</f>
        <v>5.9</v>
      </c>
      <c r="I94" s="46">
        <f>1.1+0.3</f>
        <v>1.4000000000000001</v>
      </c>
      <c r="J94" s="46">
        <v>56.9</v>
      </c>
      <c r="K94" s="46">
        <v>2.5</v>
      </c>
      <c r="L94" s="46">
        <f>50.4+9.7</f>
        <v>60.099999999999994</v>
      </c>
      <c r="M94" s="46">
        <f>0.5+0.1</f>
        <v>0.6</v>
      </c>
      <c r="N94" s="13" t="s">
        <v>23</v>
      </c>
    </row>
    <row r="95" spans="1:14" ht="20.25" customHeight="1">
      <c r="A95" s="148"/>
      <c r="B95" s="24">
        <v>0</v>
      </c>
      <c r="C95" s="41" t="s">
        <v>93</v>
      </c>
      <c r="D95" s="26"/>
      <c r="E95" s="48" t="s">
        <v>57</v>
      </c>
      <c r="F95" s="107">
        <v>85.6</v>
      </c>
      <c r="G95" s="107">
        <v>20.4</v>
      </c>
      <c r="H95" s="107">
        <v>0.4</v>
      </c>
      <c r="I95" s="107">
        <v>0.1</v>
      </c>
      <c r="J95" s="107">
        <v>2.7</v>
      </c>
      <c r="K95" s="107">
        <v>2.6</v>
      </c>
      <c r="L95" s="107">
        <v>1.6</v>
      </c>
      <c r="M95" s="107">
        <v>0</v>
      </c>
      <c r="N95" s="13" t="s">
        <v>23</v>
      </c>
    </row>
    <row r="96" spans="1:14" ht="20.25" customHeight="1">
      <c r="A96" s="148"/>
      <c r="B96" s="15">
        <v>0</v>
      </c>
      <c r="C96" s="34" t="str">
        <f>$C$10</f>
        <v>Sobremesa</v>
      </c>
      <c r="D96" s="26"/>
      <c r="E96" s="48" t="s">
        <v>10</v>
      </c>
      <c r="F96" s="112">
        <v>319.7</v>
      </c>
      <c r="G96" s="113">
        <v>76.4</v>
      </c>
      <c r="H96" s="113">
        <v>0.5</v>
      </c>
      <c r="I96" s="113">
        <v>0.2</v>
      </c>
      <c r="J96" s="113">
        <v>16.9</v>
      </c>
      <c r="K96" s="113">
        <v>16.7</v>
      </c>
      <c r="L96" s="113">
        <v>1.1</v>
      </c>
      <c r="M96" s="113">
        <v>0</v>
      </c>
      <c r="N96" s="13" t="s">
        <v>23</v>
      </c>
    </row>
    <row r="97" spans="1:14" ht="20.25" customHeight="1">
      <c r="A97" s="148"/>
      <c r="B97" s="24">
        <v>0</v>
      </c>
      <c r="C97" s="34" t="str">
        <f>$C$11</f>
        <v>Pão</v>
      </c>
      <c r="D97" s="26"/>
      <c r="E97" s="48" t="s">
        <v>404</v>
      </c>
      <c r="F97" s="149" t="s">
        <v>40</v>
      </c>
      <c r="G97" s="150"/>
      <c r="H97" s="150"/>
      <c r="I97" s="150"/>
      <c r="J97" s="150"/>
      <c r="K97" s="150"/>
      <c r="L97" s="150"/>
      <c r="M97" s="151"/>
      <c r="N97" s="12"/>
    </row>
    <row r="98" spans="1:14" ht="19.5" customHeight="1">
      <c r="A98" s="28"/>
      <c r="B98" s="15">
        <v>0</v>
      </c>
      <c r="C98" s="29"/>
      <c r="D98" s="26"/>
      <c r="E98" s="54"/>
      <c r="F98" s="114"/>
      <c r="G98" s="114"/>
      <c r="H98" s="114"/>
      <c r="I98" s="114"/>
      <c r="J98" s="114"/>
      <c r="K98" s="114"/>
      <c r="L98" s="114"/>
      <c r="M98" s="114"/>
      <c r="N98" s="4"/>
    </row>
    <row r="99" spans="1:14" ht="19.5" customHeight="1" thickBot="1">
      <c r="A99" s="31"/>
      <c r="B99" s="24">
        <v>0</v>
      </c>
      <c r="C99" s="32"/>
      <c r="D99" s="26"/>
      <c r="E99" s="51"/>
      <c r="F99" s="116" t="s">
        <v>32</v>
      </c>
      <c r="G99" s="116" t="s">
        <v>33</v>
      </c>
      <c r="H99" s="116" t="s">
        <v>34</v>
      </c>
      <c r="I99" s="116" t="s">
        <v>35</v>
      </c>
      <c r="J99" s="116" t="s">
        <v>36</v>
      </c>
      <c r="K99" s="116" t="s">
        <v>39</v>
      </c>
      <c r="L99" s="116" t="s">
        <v>37</v>
      </c>
      <c r="M99" s="116" t="s">
        <v>38</v>
      </c>
      <c r="N99" s="9"/>
    </row>
    <row r="100" spans="1:14" ht="20.25" customHeight="1" thickTop="1">
      <c r="A100" s="134" t="s">
        <v>8</v>
      </c>
      <c r="B100" s="15">
        <v>0</v>
      </c>
      <c r="C100" s="33" t="str">
        <f>$C$7</f>
        <v>Sopa</v>
      </c>
      <c r="D100" s="26"/>
      <c r="E100" s="48" t="s">
        <v>401</v>
      </c>
      <c r="F100" s="46">
        <v>798.5</v>
      </c>
      <c r="G100" s="46">
        <v>190.8</v>
      </c>
      <c r="H100" s="46">
        <v>6.7</v>
      </c>
      <c r="I100" s="46">
        <v>1.7</v>
      </c>
      <c r="J100" s="46">
        <v>25.2</v>
      </c>
      <c r="K100" s="46">
        <v>3.2</v>
      </c>
      <c r="L100" s="46">
        <v>6.8</v>
      </c>
      <c r="M100" s="46">
        <v>0.7</v>
      </c>
      <c r="N100" s="13" t="s">
        <v>23</v>
      </c>
    </row>
    <row r="101" spans="1:14" ht="36.75" customHeight="1">
      <c r="A101" s="148"/>
      <c r="B101" s="24">
        <v>0</v>
      </c>
      <c r="C101" s="41" t="s">
        <v>3</v>
      </c>
      <c r="D101" s="26"/>
      <c r="E101" s="48" t="s">
        <v>471</v>
      </c>
      <c r="F101" s="59">
        <v>1959</v>
      </c>
      <c r="G101" s="46">
        <v>468.2</v>
      </c>
      <c r="H101" s="46">
        <v>5.8</v>
      </c>
      <c r="I101" s="46">
        <v>0.894</v>
      </c>
      <c r="J101" s="46">
        <v>63.8</v>
      </c>
      <c r="K101" s="46">
        <v>0.6</v>
      </c>
      <c r="L101" s="46">
        <v>38.4</v>
      </c>
      <c r="M101" s="46">
        <v>0.8</v>
      </c>
      <c r="N101" s="13" t="s">
        <v>23</v>
      </c>
    </row>
    <row r="102" spans="1:14" ht="20.25" customHeight="1">
      <c r="A102" s="148"/>
      <c r="B102" s="15">
        <v>0</v>
      </c>
      <c r="C102" s="41" t="s">
        <v>93</v>
      </c>
      <c r="D102" s="26"/>
      <c r="E102" s="48" t="s">
        <v>43</v>
      </c>
      <c r="F102" s="107">
        <v>213.3</v>
      </c>
      <c r="G102" s="107">
        <v>51.1</v>
      </c>
      <c r="H102" s="107">
        <v>0.6</v>
      </c>
      <c r="I102" s="107">
        <v>0.045</v>
      </c>
      <c r="J102" s="107">
        <v>8.8</v>
      </c>
      <c r="K102" s="107">
        <v>1.7</v>
      </c>
      <c r="L102" s="107">
        <v>2.6</v>
      </c>
      <c r="M102" s="107">
        <v>0.1</v>
      </c>
      <c r="N102" s="13" t="s">
        <v>23</v>
      </c>
    </row>
    <row r="103" spans="1:14" ht="20.25" customHeight="1">
      <c r="A103" s="148"/>
      <c r="B103" s="24">
        <v>0</v>
      </c>
      <c r="C103" s="34" t="str">
        <f>$C$10</f>
        <v>Sobremesa</v>
      </c>
      <c r="D103" s="26"/>
      <c r="E103" s="48" t="s">
        <v>422</v>
      </c>
      <c r="F103" s="112" t="s">
        <v>405</v>
      </c>
      <c r="G103" s="113" t="s">
        <v>406</v>
      </c>
      <c r="H103" s="113" t="s">
        <v>407</v>
      </c>
      <c r="I103" s="113" t="s">
        <v>408</v>
      </c>
      <c r="J103" s="113" t="s">
        <v>409</v>
      </c>
      <c r="K103" s="113" t="s">
        <v>410</v>
      </c>
      <c r="L103" s="113" t="s">
        <v>411</v>
      </c>
      <c r="M103" s="113" t="s">
        <v>412</v>
      </c>
      <c r="N103" s="13" t="s">
        <v>23</v>
      </c>
    </row>
    <row r="104" spans="1:14" ht="20.25" customHeight="1">
      <c r="A104" s="148"/>
      <c r="B104" s="15">
        <v>0</v>
      </c>
      <c r="C104" s="34" t="str">
        <f>$C$11</f>
        <v>Pão</v>
      </c>
      <c r="D104" s="26"/>
      <c r="E104" s="48" t="s">
        <v>404</v>
      </c>
      <c r="F104" s="149" t="s">
        <v>40</v>
      </c>
      <c r="G104" s="150"/>
      <c r="H104" s="150"/>
      <c r="I104" s="150"/>
      <c r="J104" s="150"/>
      <c r="K104" s="150"/>
      <c r="L104" s="150"/>
      <c r="M104" s="151"/>
      <c r="N104" s="12"/>
    </row>
    <row r="105" spans="1:14" ht="19.5" customHeight="1">
      <c r="A105" s="28"/>
      <c r="B105" s="24">
        <v>0</v>
      </c>
      <c r="C105" s="29"/>
      <c r="D105" s="26"/>
      <c r="E105" s="54"/>
      <c r="F105" s="114"/>
      <c r="G105" s="114"/>
      <c r="H105" s="114"/>
      <c r="I105" s="114"/>
      <c r="J105" s="114"/>
      <c r="K105" s="114"/>
      <c r="L105" s="114"/>
      <c r="M105" s="114"/>
      <c r="N105" s="4"/>
    </row>
    <row r="106" spans="1:14" ht="19.5" customHeight="1" thickBot="1">
      <c r="A106" s="31"/>
      <c r="B106" s="15">
        <v>0</v>
      </c>
      <c r="C106" s="32"/>
      <c r="D106" s="26"/>
      <c r="E106" s="51"/>
      <c r="F106" s="116" t="s">
        <v>32</v>
      </c>
      <c r="G106" s="116" t="s">
        <v>33</v>
      </c>
      <c r="H106" s="116" t="s">
        <v>34</v>
      </c>
      <c r="I106" s="116" t="s">
        <v>35</v>
      </c>
      <c r="J106" s="116" t="s">
        <v>36</v>
      </c>
      <c r="K106" s="116" t="s">
        <v>39</v>
      </c>
      <c r="L106" s="116" t="s">
        <v>37</v>
      </c>
      <c r="M106" s="116" t="s">
        <v>38</v>
      </c>
      <c r="N106" s="9"/>
    </row>
    <row r="107" spans="1:14" ht="20.25" customHeight="1" thickTop="1">
      <c r="A107" s="134" t="s">
        <v>9</v>
      </c>
      <c r="B107" s="24">
        <v>0</v>
      </c>
      <c r="C107" s="33" t="str">
        <f>$C$7</f>
        <v>Sopa</v>
      </c>
      <c r="D107" s="26"/>
      <c r="E107" s="48" t="s">
        <v>60</v>
      </c>
      <c r="F107" s="46">
        <v>909.5</v>
      </c>
      <c r="G107" s="46">
        <v>217.6</v>
      </c>
      <c r="H107" s="46">
        <v>3.8</v>
      </c>
      <c r="I107" s="46">
        <v>0.6</v>
      </c>
      <c r="J107" s="46">
        <v>33</v>
      </c>
      <c r="K107" s="46">
        <v>5.3</v>
      </c>
      <c r="L107" s="46">
        <v>12.1</v>
      </c>
      <c r="M107" s="46">
        <v>0.2</v>
      </c>
      <c r="N107" s="13" t="s">
        <v>23</v>
      </c>
    </row>
    <row r="108" spans="1:14" ht="20.25" customHeight="1">
      <c r="A108" s="148"/>
      <c r="B108" s="15">
        <v>0</v>
      </c>
      <c r="C108" s="41" t="s">
        <v>3</v>
      </c>
      <c r="D108" s="26"/>
      <c r="E108" s="48" t="s">
        <v>392</v>
      </c>
      <c r="F108" s="59">
        <f>1284+1007.1</f>
        <v>2291.1</v>
      </c>
      <c r="G108" s="46">
        <f>306.8+240.7</f>
        <v>547.5</v>
      </c>
      <c r="H108" s="46">
        <f>15.5</f>
        <v>15.5</v>
      </c>
      <c r="I108" s="46">
        <f>5.6</f>
        <v>5.6</v>
      </c>
      <c r="J108" s="46">
        <f>6.7+51.8</f>
        <v>58.5</v>
      </c>
      <c r="K108" s="46">
        <f>3.4+3.2</f>
        <v>6.6</v>
      </c>
      <c r="L108" s="46">
        <f>35.2+6.8</f>
        <v>42</v>
      </c>
      <c r="M108" s="46">
        <f>0.3+0.2</f>
        <v>0.5</v>
      </c>
      <c r="N108" s="13" t="s">
        <v>23</v>
      </c>
    </row>
    <row r="109" spans="1:14" ht="20.25" customHeight="1">
      <c r="A109" s="148"/>
      <c r="B109" s="24">
        <v>0</v>
      </c>
      <c r="C109" s="41" t="s">
        <v>93</v>
      </c>
      <c r="D109" s="26"/>
      <c r="E109" s="48" t="s">
        <v>63</v>
      </c>
      <c r="F109" s="107">
        <v>86.5</v>
      </c>
      <c r="G109" s="107">
        <v>20.7</v>
      </c>
      <c r="H109" s="107">
        <v>0.2</v>
      </c>
      <c r="I109" s="107">
        <v>0.1</v>
      </c>
      <c r="J109" s="107">
        <v>3.5</v>
      </c>
      <c r="K109" s="107">
        <v>3.2</v>
      </c>
      <c r="L109" s="107">
        <v>1.3</v>
      </c>
      <c r="M109" s="107">
        <v>0.1</v>
      </c>
      <c r="N109" s="13" t="s">
        <v>23</v>
      </c>
    </row>
    <row r="110" spans="1:14" ht="20.25" customHeight="1">
      <c r="A110" s="148"/>
      <c r="B110" s="15">
        <v>0</v>
      </c>
      <c r="C110" s="34" t="str">
        <f>$C$10</f>
        <v>Sobremesa</v>
      </c>
      <c r="D110" s="26"/>
      <c r="E110" s="48" t="s">
        <v>10</v>
      </c>
      <c r="F110" s="112">
        <v>319.7</v>
      </c>
      <c r="G110" s="113">
        <v>76.4</v>
      </c>
      <c r="H110" s="113">
        <v>0.5</v>
      </c>
      <c r="I110" s="113">
        <v>0.2</v>
      </c>
      <c r="J110" s="113">
        <v>16.9</v>
      </c>
      <c r="K110" s="113">
        <v>16.7</v>
      </c>
      <c r="L110" s="113">
        <v>1.1</v>
      </c>
      <c r="M110" s="113">
        <v>0</v>
      </c>
      <c r="N110" s="13" t="s">
        <v>23</v>
      </c>
    </row>
    <row r="111" spans="1:14" ht="20.25" customHeight="1">
      <c r="A111" s="148"/>
      <c r="B111" s="24">
        <v>0</v>
      </c>
      <c r="C111" s="34" t="str">
        <f>$C$11</f>
        <v>Pão</v>
      </c>
      <c r="D111" s="26"/>
      <c r="E111" s="48" t="s">
        <v>404</v>
      </c>
      <c r="F111" s="158" t="s">
        <v>40</v>
      </c>
      <c r="G111" s="159"/>
      <c r="H111" s="159"/>
      <c r="I111" s="159"/>
      <c r="J111" s="159"/>
      <c r="K111" s="159"/>
      <c r="L111" s="159"/>
      <c r="M111" s="160"/>
      <c r="N111" s="12"/>
    </row>
    <row r="112" spans="1:14" ht="123" customHeight="1">
      <c r="A112" s="143" t="str">
        <f>+A$40</f>
        <v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5"/>
    </row>
    <row r="113" spans="2:14" ht="39.75" customHeight="1">
      <c r="B113" s="24">
        <v>0</v>
      </c>
      <c r="C113" s="47" t="s">
        <v>47</v>
      </c>
      <c r="D113" s="22"/>
      <c r="E113" s="55" t="s">
        <v>372</v>
      </c>
      <c r="F113" s="37"/>
      <c r="G113" s="37"/>
      <c r="H113" s="37"/>
      <c r="I113" s="37"/>
      <c r="J113" s="37"/>
      <c r="K113" s="37"/>
      <c r="L113" s="37"/>
      <c r="M113" s="37"/>
      <c r="N113" s="1"/>
    </row>
    <row r="114" spans="2:14" ht="19.5" customHeight="1" thickBot="1">
      <c r="B114" s="15">
        <v>0</v>
      </c>
      <c r="E114" s="51"/>
      <c r="F114" s="37" t="s">
        <v>32</v>
      </c>
      <c r="G114" s="37" t="s">
        <v>33</v>
      </c>
      <c r="H114" s="37" t="s">
        <v>34</v>
      </c>
      <c r="I114" s="37" t="s">
        <v>35</v>
      </c>
      <c r="J114" s="37" t="s">
        <v>36</v>
      </c>
      <c r="K114" s="37" t="s">
        <v>39</v>
      </c>
      <c r="L114" s="37" t="s">
        <v>37</v>
      </c>
      <c r="M114" s="37" t="s">
        <v>38</v>
      </c>
      <c r="N114" s="3"/>
    </row>
    <row r="115" spans="1:14" ht="20.25" customHeight="1" thickTop="1">
      <c r="A115" s="134" t="s">
        <v>1</v>
      </c>
      <c r="B115" s="24">
        <v>0</v>
      </c>
      <c r="C115" s="25" t="s">
        <v>2</v>
      </c>
      <c r="D115" s="26"/>
      <c r="E115" s="48" t="s">
        <v>14</v>
      </c>
      <c r="F115" s="46">
        <v>509.7</v>
      </c>
      <c r="G115" s="46">
        <v>121.8</v>
      </c>
      <c r="H115" s="46">
        <v>3.5</v>
      </c>
      <c r="I115" s="46">
        <v>0.5</v>
      </c>
      <c r="J115" s="46">
        <v>18.1</v>
      </c>
      <c r="K115" s="46">
        <v>4.9</v>
      </c>
      <c r="L115" s="46">
        <v>4.4</v>
      </c>
      <c r="M115" s="46">
        <v>0.2</v>
      </c>
      <c r="N115" s="13" t="s">
        <v>23</v>
      </c>
    </row>
    <row r="116" spans="1:14" ht="20.25" customHeight="1">
      <c r="A116" s="148"/>
      <c r="B116" s="15">
        <v>0</v>
      </c>
      <c r="C116" s="41" t="s">
        <v>3</v>
      </c>
      <c r="D116" s="26"/>
      <c r="E116" s="48" t="s">
        <v>472</v>
      </c>
      <c r="F116" s="59">
        <v>2926.8</v>
      </c>
      <c r="G116" s="46">
        <v>699.4</v>
      </c>
      <c r="H116" s="46">
        <v>27.6</v>
      </c>
      <c r="I116" s="46">
        <v>6.9</v>
      </c>
      <c r="J116" s="46">
        <v>63.6</v>
      </c>
      <c r="K116" s="46">
        <v>5.9</v>
      </c>
      <c r="L116" s="46">
        <v>47.6</v>
      </c>
      <c r="M116" s="46">
        <v>0.5</v>
      </c>
      <c r="N116" s="13" t="s">
        <v>23</v>
      </c>
    </row>
    <row r="117" spans="1:14" ht="20.25" customHeight="1">
      <c r="A117" s="148"/>
      <c r="B117" s="24">
        <v>0</v>
      </c>
      <c r="C117" s="41" t="s">
        <v>93</v>
      </c>
      <c r="D117" s="26"/>
      <c r="E117" s="48" t="s">
        <v>42</v>
      </c>
      <c r="F117" s="107">
        <v>74.1</v>
      </c>
      <c r="G117" s="107">
        <v>17.7</v>
      </c>
      <c r="H117" s="107">
        <v>0.3</v>
      </c>
      <c r="I117" s="107">
        <v>0.1</v>
      </c>
      <c r="J117" s="107">
        <v>2.1</v>
      </c>
      <c r="K117" s="107">
        <v>1.9</v>
      </c>
      <c r="L117" s="107">
        <v>1.8</v>
      </c>
      <c r="M117" s="107">
        <v>0</v>
      </c>
      <c r="N117" s="13" t="s">
        <v>23</v>
      </c>
    </row>
    <row r="118" spans="1:14" ht="20.25" customHeight="1">
      <c r="A118" s="148"/>
      <c r="B118" s="15">
        <v>0</v>
      </c>
      <c r="C118" s="27" t="s">
        <v>4</v>
      </c>
      <c r="D118" s="26"/>
      <c r="E118" s="48" t="s">
        <v>22</v>
      </c>
      <c r="F118" s="112" t="s">
        <v>405</v>
      </c>
      <c r="G118" s="113" t="s">
        <v>406</v>
      </c>
      <c r="H118" s="113" t="s">
        <v>407</v>
      </c>
      <c r="I118" s="113" t="s">
        <v>408</v>
      </c>
      <c r="J118" s="113" t="s">
        <v>409</v>
      </c>
      <c r="K118" s="113" t="s">
        <v>410</v>
      </c>
      <c r="L118" s="113" t="s">
        <v>411</v>
      </c>
      <c r="M118" s="113" t="s">
        <v>412</v>
      </c>
      <c r="N118" s="13" t="s">
        <v>23</v>
      </c>
    </row>
    <row r="119" spans="1:14" ht="20.25" customHeight="1">
      <c r="A119" s="148"/>
      <c r="B119" s="24">
        <v>0</v>
      </c>
      <c r="C119" s="27" t="s">
        <v>5</v>
      </c>
      <c r="D119" s="26"/>
      <c r="E119" s="48" t="s">
        <v>404</v>
      </c>
      <c r="F119" s="149" t="s">
        <v>40</v>
      </c>
      <c r="G119" s="150"/>
      <c r="H119" s="150"/>
      <c r="I119" s="150"/>
      <c r="J119" s="150"/>
      <c r="K119" s="150"/>
      <c r="L119" s="150"/>
      <c r="M119" s="151"/>
      <c r="N119" s="12"/>
    </row>
    <row r="120" spans="1:14" ht="19.5" customHeight="1">
      <c r="A120" s="28"/>
      <c r="B120" s="15">
        <v>0</v>
      </c>
      <c r="C120" s="29"/>
      <c r="D120" s="26"/>
      <c r="E120" s="54"/>
      <c r="F120" s="114"/>
      <c r="G120" s="114"/>
      <c r="H120" s="114"/>
      <c r="I120" s="114"/>
      <c r="J120" s="114"/>
      <c r="K120" s="114"/>
      <c r="L120" s="114"/>
      <c r="M120" s="114"/>
      <c r="N120" s="4"/>
    </row>
    <row r="121" spans="1:14" ht="19.5" customHeight="1" thickBot="1">
      <c r="A121" s="31"/>
      <c r="B121" s="24">
        <v>0</v>
      </c>
      <c r="C121" s="32"/>
      <c r="D121" s="26"/>
      <c r="E121" s="51"/>
      <c r="F121" s="116" t="s">
        <v>32</v>
      </c>
      <c r="G121" s="116" t="s">
        <v>33</v>
      </c>
      <c r="H121" s="116" t="s">
        <v>34</v>
      </c>
      <c r="I121" s="116" t="s">
        <v>35</v>
      </c>
      <c r="J121" s="116" t="s">
        <v>36</v>
      </c>
      <c r="K121" s="116" t="s">
        <v>39</v>
      </c>
      <c r="L121" s="116" t="s">
        <v>37</v>
      </c>
      <c r="M121" s="116" t="s">
        <v>38</v>
      </c>
      <c r="N121" s="9"/>
    </row>
    <row r="122" spans="1:14" ht="20.25" customHeight="1" thickTop="1">
      <c r="A122" s="134" t="s">
        <v>6</v>
      </c>
      <c r="B122" s="15">
        <v>0</v>
      </c>
      <c r="C122" s="33" t="str">
        <f>$C$7</f>
        <v>Sopa</v>
      </c>
      <c r="D122" s="26"/>
      <c r="E122" s="48" t="s">
        <v>367</v>
      </c>
      <c r="F122" s="46">
        <v>427.4</v>
      </c>
      <c r="G122" s="46">
        <v>102.2</v>
      </c>
      <c r="H122" s="46">
        <v>3.4</v>
      </c>
      <c r="I122" s="46">
        <v>0.5</v>
      </c>
      <c r="J122" s="46">
        <v>14.6</v>
      </c>
      <c r="K122" s="46">
        <v>3.4</v>
      </c>
      <c r="L122" s="46">
        <v>3</v>
      </c>
      <c r="M122" s="46">
        <v>0.4</v>
      </c>
      <c r="N122" s="13" t="s">
        <v>23</v>
      </c>
    </row>
    <row r="123" spans="1:14" ht="20.25" customHeight="1">
      <c r="A123" s="148"/>
      <c r="B123" s="24">
        <v>0</v>
      </c>
      <c r="C123" s="41" t="s">
        <v>3</v>
      </c>
      <c r="D123" s="26"/>
      <c r="E123" s="48" t="s">
        <v>399</v>
      </c>
      <c r="F123" s="59">
        <f>970.2+1300.2+52</f>
        <v>2322.4</v>
      </c>
      <c r="G123" s="46">
        <f>231.9+310.7+12.4</f>
        <v>555</v>
      </c>
      <c r="H123" s="46">
        <f>2.9+3.3+0.2</f>
        <v>6.3999999999999995</v>
      </c>
      <c r="I123" s="46">
        <f>0.7+0.5+0.1</f>
        <v>1.3</v>
      </c>
      <c r="J123" s="46">
        <f>62.8+1.9</f>
        <v>64.7</v>
      </c>
      <c r="K123" s="46">
        <f>0.2+1.4</f>
        <v>1.5999999999999999</v>
      </c>
      <c r="L123" s="46">
        <f>51.5+5.5+1</f>
        <v>58</v>
      </c>
      <c r="M123" s="46">
        <f>0.4+0.1</f>
        <v>0.5</v>
      </c>
      <c r="N123" s="13" t="s">
        <v>23</v>
      </c>
    </row>
    <row r="124" spans="1:14" ht="20.25" customHeight="1">
      <c r="A124" s="148"/>
      <c r="B124" s="15">
        <v>0</v>
      </c>
      <c r="C124" s="41" t="s">
        <v>93</v>
      </c>
      <c r="D124" s="26"/>
      <c r="E124" s="48" t="s">
        <v>62</v>
      </c>
      <c r="F124" s="107">
        <v>223.3</v>
      </c>
      <c r="G124" s="107">
        <v>53.5</v>
      </c>
      <c r="H124" s="107">
        <v>0.8</v>
      </c>
      <c r="I124" s="107">
        <v>0.045</v>
      </c>
      <c r="J124" s="107">
        <v>9.1</v>
      </c>
      <c r="K124" s="107">
        <v>2.1</v>
      </c>
      <c r="L124" s="107">
        <v>2.6</v>
      </c>
      <c r="M124" s="107">
        <v>0</v>
      </c>
      <c r="N124" s="13" t="s">
        <v>23</v>
      </c>
    </row>
    <row r="125" spans="1:15" ht="20.25" customHeight="1">
      <c r="A125" s="148"/>
      <c r="B125" s="24">
        <v>0</v>
      </c>
      <c r="C125" s="34" t="str">
        <f>$C$10</f>
        <v>Sobremesa</v>
      </c>
      <c r="D125" s="26"/>
      <c r="E125" s="48" t="s">
        <v>10</v>
      </c>
      <c r="F125" s="112">
        <v>319.7</v>
      </c>
      <c r="G125" s="113">
        <v>76.4</v>
      </c>
      <c r="H125" s="113">
        <v>0.5</v>
      </c>
      <c r="I125" s="113">
        <v>0.2</v>
      </c>
      <c r="J125" s="113">
        <v>16.9</v>
      </c>
      <c r="K125" s="113">
        <v>16.7</v>
      </c>
      <c r="L125" s="113">
        <v>1.1</v>
      </c>
      <c r="M125" s="113">
        <v>0</v>
      </c>
      <c r="N125" s="13" t="s">
        <v>23</v>
      </c>
      <c r="O125"/>
    </row>
    <row r="126" spans="1:15" ht="20.25" customHeight="1">
      <c r="A126" s="148"/>
      <c r="B126" s="15">
        <v>0</v>
      </c>
      <c r="C126" s="34" t="str">
        <f>$C$11</f>
        <v>Pão</v>
      </c>
      <c r="D126" s="26"/>
      <c r="E126" s="48" t="s">
        <v>404</v>
      </c>
      <c r="F126" s="149" t="s">
        <v>40</v>
      </c>
      <c r="G126" s="150"/>
      <c r="H126" s="150"/>
      <c r="I126" s="150"/>
      <c r="J126" s="150"/>
      <c r="K126" s="150"/>
      <c r="L126" s="150"/>
      <c r="M126" s="151"/>
      <c r="N126" s="12"/>
      <c r="O126"/>
    </row>
    <row r="127" spans="1:15" ht="19.5" customHeight="1">
      <c r="A127" s="28"/>
      <c r="B127" s="24">
        <v>0</v>
      </c>
      <c r="C127" s="29"/>
      <c r="D127" s="26"/>
      <c r="E127" s="54"/>
      <c r="F127" s="114"/>
      <c r="G127" s="114"/>
      <c r="H127" s="114"/>
      <c r="I127" s="114"/>
      <c r="J127" s="114"/>
      <c r="K127" s="114"/>
      <c r="L127" s="114"/>
      <c r="M127" s="114"/>
      <c r="N127" s="4"/>
      <c r="O127"/>
    </row>
    <row r="128" spans="1:15" ht="19.5" customHeight="1" thickBot="1">
      <c r="A128" s="31"/>
      <c r="B128" s="15">
        <v>0</v>
      </c>
      <c r="C128" s="32"/>
      <c r="D128" s="26"/>
      <c r="E128" s="51"/>
      <c r="F128" s="116" t="s">
        <v>32</v>
      </c>
      <c r="G128" s="116" t="s">
        <v>33</v>
      </c>
      <c r="H128" s="116" t="s">
        <v>34</v>
      </c>
      <c r="I128" s="116" t="s">
        <v>35</v>
      </c>
      <c r="J128" s="116" t="s">
        <v>36</v>
      </c>
      <c r="K128" s="116" t="s">
        <v>39</v>
      </c>
      <c r="L128" s="116" t="s">
        <v>37</v>
      </c>
      <c r="M128" s="116" t="s">
        <v>38</v>
      </c>
      <c r="N128" s="9"/>
      <c r="O128"/>
    </row>
    <row r="129" spans="1:15" ht="20.25" customHeight="1" thickTop="1">
      <c r="A129" s="134" t="s">
        <v>7</v>
      </c>
      <c r="B129" s="24">
        <v>0</v>
      </c>
      <c r="C129" s="33" t="str">
        <f>$C$7</f>
        <v>Sopa</v>
      </c>
      <c r="D129" s="26"/>
      <c r="E129" s="48" t="s">
        <v>15</v>
      </c>
      <c r="F129" s="46">
        <v>907.6</v>
      </c>
      <c r="G129" s="46">
        <v>216.9</v>
      </c>
      <c r="H129" s="46">
        <v>3.8</v>
      </c>
      <c r="I129" s="46">
        <v>0.6</v>
      </c>
      <c r="J129" s="46">
        <v>33.3</v>
      </c>
      <c r="K129" s="46">
        <v>6.1</v>
      </c>
      <c r="L129" s="46">
        <v>11.7</v>
      </c>
      <c r="M129" s="46">
        <v>0.2</v>
      </c>
      <c r="N129" s="13" t="s">
        <v>23</v>
      </c>
      <c r="O129"/>
    </row>
    <row r="130" spans="1:15" ht="36" customHeight="1">
      <c r="A130" s="148"/>
      <c r="B130" s="15">
        <v>0</v>
      </c>
      <c r="C130" s="41" t="s">
        <v>3</v>
      </c>
      <c r="D130" s="26"/>
      <c r="E130" s="48" t="s">
        <v>519</v>
      </c>
      <c r="F130" s="59">
        <f>718.1+776.8</f>
        <v>1494.9</v>
      </c>
      <c r="G130" s="46">
        <f>171.6+185.6</f>
        <v>357.2</v>
      </c>
      <c r="H130" s="46">
        <f>5.4+0.1</f>
        <v>5.5</v>
      </c>
      <c r="I130" s="46">
        <f>0.8</f>
        <v>0.8</v>
      </c>
      <c r="J130" s="46">
        <f>0.7+39.5</f>
        <v>40.2</v>
      </c>
      <c r="K130" s="46">
        <f>0.6+3</f>
        <v>3.6</v>
      </c>
      <c r="L130" s="46">
        <f>30.1+5.6</f>
        <v>35.7</v>
      </c>
      <c r="M130" s="46">
        <f>0.5+0.2</f>
        <v>0.7</v>
      </c>
      <c r="N130" s="13" t="s">
        <v>23</v>
      </c>
      <c r="O130"/>
    </row>
    <row r="131" spans="1:15" ht="20.25" customHeight="1">
      <c r="A131" s="148"/>
      <c r="B131" s="24">
        <v>0</v>
      </c>
      <c r="C131" s="41" t="s">
        <v>93</v>
      </c>
      <c r="D131" s="26"/>
      <c r="E131" s="48" t="s">
        <v>43</v>
      </c>
      <c r="F131" s="107">
        <v>213.3</v>
      </c>
      <c r="G131" s="107">
        <v>51.1</v>
      </c>
      <c r="H131" s="107">
        <v>0.6</v>
      </c>
      <c r="I131" s="107">
        <v>0.045</v>
      </c>
      <c r="J131" s="107">
        <v>8.8</v>
      </c>
      <c r="K131" s="107">
        <v>1.7</v>
      </c>
      <c r="L131" s="107">
        <v>2.6</v>
      </c>
      <c r="M131" s="107">
        <v>0.1</v>
      </c>
      <c r="N131" s="13" t="s">
        <v>23</v>
      </c>
      <c r="O131"/>
    </row>
    <row r="132" spans="1:14" ht="20.25" customHeight="1">
      <c r="A132" s="148"/>
      <c r="B132" s="15">
        <v>0</v>
      </c>
      <c r="C132" s="34" t="str">
        <f>$C$10</f>
        <v>Sobremesa</v>
      </c>
      <c r="D132" s="26"/>
      <c r="E132" s="48" t="s">
        <v>423</v>
      </c>
      <c r="F132" s="112" t="s">
        <v>424</v>
      </c>
      <c r="G132" s="113" t="s">
        <v>425</v>
      </c>
      <c r="H132" s="113" t="s">
        <v>426</v>
      </c>
      <c r="I132" s="113" t="s">
        <v>427</v>
      </c>
      <c r="J132" s="113" t="s">
        <v>428</v>
      </c>
      <c r="K132" s="113" t="s">
        <v>429</v>
      </c>
      <c r="L132" s="113" t="s">
        <v>430</v>
      </c>
      <c r="M132" s="113" t="s">
        <v>431</v>
      </c>
      <c r="N132" s="13" t="s">
        <v>23</v>
      </c>
    </row>
    <row r="133" spans="1:14" ht="20.25" customHeight="1">
      <c r="A133" s="148"/>
      <c r="B133" s="24">
        <v>0</v>
      </c>
      <c r="C133" s="34" t="str">
        <f>$C$11</f>
        <v>Pão</v>
      </c>
      <c r="D133" s="26"/>
      <c r="E133" s="48" t="s">
        <v>404</v>
      </c>
      <c r="F133" s="149" t="s">
        <v>40</v>
      </c>
      <c r="G133" s="150"/>
      <c r="H133" s="150"/>
      <c r="I133" s="150"/>
      <c r="J133" s="150"/>
      <c r="K133" s="150"/>
      <c r="L133" s="150"/>
      <c r="M133" s="151"/>
      <c r="N133" s="12"/>
    </row>
    <row r="134" spans="1:14" ht="19.5" customHeight="1">
      <c r="A134" s="28"/>
      <c r="B134" s="15">
        <v>0</v>
      </c>
      <c r="C134" s="29"/>
      <c r="D134" s="26"/>
      <c r="E134" s="54"/>
      <c r="F134" s="114"/>
      <c r="G134" s="114"/>
      <c r="H134" s="114"/>
      <c r="I134" s="114"/>
      <c r="J134" s="114"/>
      <c r="K134" s="114"/>
      <c r="L134" s="114"/>
      <c r="M134" s="114"/>
      <c r="N134" s="4"/>
    </row>
    <row r="135" spans="1:14" ht="19.5" customHeight="1" thickBot="1">
      <c r="A135" s="31"/>
      <c r="B135" s="24">
        <v>0</v>
      </c>
      <c r="C135" s="32"/>
      <c r="D135" s="26"/>
      <c r="E135" s="51"/>
      <c r="F135" s="116" t="s">
        <v>32</v>
      </c>
      <c r="G135" s="116" t="s">
        <v>33</v>
      </c>
      <c r="H135" s="116" t="s">
        <v>34</v>
      </c>
      <c r="I135" s="116" t="s">
        <v>35</v>
      </c>
      <c r="J135" s="116" t="s">
        <v>36</v>
      </c>
      <c r="K135" s="116" t="s">
        <v>39</v>
      </c>
      <c r="L135" s="116" t="s">
        <v>37</v>
      </c>
      <c r="M135" s="116" t="s">
        <v>38</v>
      </c>
      <c r="N135" s="2"/>
    </row>
    <row r="136" spans="1:14" ht="20.25" customHeight="1" thickTop="1">
      <c r="A136" s="134" t="s">
        <v>8</v>
      </c>
      <c r="B136" s="15">
        <v>0</v>
      </c>
      <c r="C136" s="33" t="str">
        <f>$C$7</f>
        <v>Sopa</v>
      </c>
      <c r="D136" s="26"/>
      <c r="E136" s="48" t="s">
        <v>64</v>
      </c>
      <c r="F136" s="46">
        <v>520.1</v>
      </c>
      <c r="G136" s="46">
        <v>124.3</v>
      </c>
      <c r="H136" s="46">
        <v>3.3</v>
      </c>
      <c r="I136" s="46">
        <v>0.513</v>
      </c>
      <c r="J136" s="46">
        <v>18</v>
      </c>
      <c r="K136" s="46">
        <v>4.7</v>
      </c>
      <c r="L136" s="46">
        <v>5.3</v>
      </c>
      <c r="M136" s="46">
        <v>0.2</v>
      </c>
      <c r="N136" s="13" t="s">
        <v>23</v>
      </c>
    </row>
    <row r="137" spans="1:14" ht="20.25" customHeight="1">
      <c r="A137" s="148"/>
      <c r="B137" s="24">
        <v>0</v>
      </c>
      <c r="C137" s="41" t="s">
        <v>3</v>
      </c>
      <c r="D137" s="26"/>
      <c r="E137" s="48" t="s">
        <v>473</v>
      </c>
      <c r="F137" s="59">
        <v>3066.9</v>
      </c>
      <c r="G137" s="46">
        <v>732.9</v>
      </c>
      <c r="H137" s="46">
        <v>18</v>
      </c>
      <c r="I137" s="46">
        <v>4.6</v>
      </c>
      <c r="J137" s="46">
        <v>81.2</v>
      </c>
      <c r="K137" s="46">
        <v>8</v>
      </c>
      <c r="L137" s="46">
        <v>59.6</v>
      </c>
      <c r="M137" s="46">
        <v>0.7</v>
      </c>
      <c r="N137" s="13" t="s">
        <v>23</v>
      </c>
    </row>
    <row r="138" spans="1:14" ht="20.25" customHeight="1">
      <c r="A138" s="148"/>
      <c r="B138" s="15">
        <v>0</v>
      </c>
      <c r="C138" s="41" t="s">
        <v>93</v>
      </c>
      <c r="D138" s="26"/>
      <c r="E138" s="48" t="s">
        <v>65</v>
      </c>
      <c r="F138" s="107">
        <v>80.9</v>
      </c>
      <c r="G138" s="107">
        <v>19.3</v>
      </c>
      <c r="H138" s="107">
        <v>0.1</v>
      </c>
      <c r="I138" s="107">
        <v>0</v>
      </c>
      <c r="J138" s="107">
        <v>3.3</v>
      </c>
      <c r="K138" s="107">
        <v>3</v>
      </c>
      <c r="L138" s="107">
        <v>1.6</v>
      </c>
      <c r="M138" s="107">
        <v>0.1</v>
      </c>
      <c r="N138" s="13" t="s">
        <v>23</v>
      </c>
    </row>
    <row r="139" spans="1:14" ht="20.25" customHeight="1">
      <c r="A139" s="148"/>
      <c r="B139" s="24">
        <v>0</v>
      </c>
      <c r="C139" s="34" t="str">
        <f>$C$10</f>
        <v>Sobremesa</v>
      </c>
      <c r="D139" s="26"/>
      <c r="E139" s="48" t="s">
        <v>10</v>
      </c>
      <c r="F139" s="112">
        <v>319.7</v>
      </c>
      <c r="G139" s="113">
        <v>76.4</v>
      </c>
      <c r="H139" s="113">
        <v>0.5</v>
      </c>
      <c r="I139" s="113">
        <v>0.2</v>
      </c>
      <c r="J139" s="113">
        <v>16.9</v>
      </c>
      <c r="K139" s="113">
        <v>16.7</v>
      </c>
      <c r="L139" s="113">
        <v>1.1</v>
      </c>
      <c r="M139" s="113">
        <v>0</v>
      </c>
      <c r="N139" s="13" t="s">
        <v>23</v>
      </c>
    </row>
    <row r="140" spans="1:14" ht="20.25" customHeight="1">
      <c r="A140" s="148"/>
      <c r="B140" s="15">
        <v>0</v>
      </c>
      <c r="C140" s="34" t="str">
        <f>$C$11</f>
        <v>Pão</v>
      </c>
      <c r="D140" s="26"/>
      <c r="E140" s="48" t="s">
        <v>404</v>
      </c>
      <c r="F140" s="149" t="s">
        <v>40</v>
      </c>
      <c r="G140" s="150"/>
      <c r="H140" s="150"/>
      <c r="I140" s="150"/>
      <c r="J140" s="150"/>
      <c r="K140" s="150"/>
      <c r="L140" s="150"/>
      <c r="M140" s="151"/>
      <c r="N140" s="12"/>
    </row>
    <row r="141" spans="1:14" ht="19.5" customHeight="1">
      <c r="A141" s="28"/>
      <c r="B141" s="24">
        <v>0</v>
      </c>
      <c r="C141" s="29"/>
      <c r="D141" s="26"/>
      <c r="E141" s="54"/>
      <c r="F141" s="114"/>
      <c r="G141" s="114"/>
      <c r="H141" s="114"/>
      <c r="I141" s="114"/>
      <c r="J141" s="114"/>
      <c r="K141" s="114"/>
      <c r="L141" s="114"/>
      <c r="M141" s="114"/>
      <c r="N141" s="4"/>
    </row>
    <row r="142" spans="1:14" ht="19.5" customHeight="1" thickBot="1">
      <c r="A142" s="31"/>
      <c r="B142" s="15">
        <v>0</v>
      </c>
      <c r="C142" s="32"/>
      <c r="D142" s="26"/>
      <c r="E142" s="51"/>
      <c r="F142" s="116" t="s">
        <v>32</v>
      </c>
      <c r="G142" s="116" t="s">
        <v>33</v>
      </c>
      <c r="H142" s="116" t="s">
        <v>34</v>
      </c>
      <c r="I142" s="116" t="s">
        <v>35</v>
      </c>
      <c r="J142" s="116" t="s">
        <v>36</v>
      </c>
      <c r="K142" s="116" t="s">
        <v>39</v>
      </c>
      <c r="L142" s="116" t="s">
        <v>37</v>
      </c>
      <c r="M142" s="116" t="s">
        <v>38</v>
      </c>
      <c r="N142" s="9"/>
    </row>
    <row r="143" spans="1:14" ht="20.25" customHeight="1" thickTop="1">
      <c r="A143" s="134" t="s">
        <v>9</v>
      </c>
      <c r="B143" s="24">
        <v>0</v>
      </c>
      <c r="C143" s="33" t="str">
        <f>$C$7</f>
        <v>Sopa</v>
      </c>
      <c r="D143" s="26"/>
      <c r="E143" s="48" t="s">
        <v>11</v>
      </c>
      <c r="F143" s="46">
        <v>470.2</v>
      </c>
      <c r="G143" s="46">
        <v>112.4</v>
      </c>
      <c r="H143" s="46">
        <v>3.3</v>
      </c>
      <c r="I143" s="46">
        <v>0.5</v>
      </c>
      <c r="J143" s="46">
        <v>17.2</v>
      </c>
      <c r="K143" s="46">
        <v>5.6</v>
      </c>
      <c r="L143" s="46">
        <v>3.3</v>
      </c>
      <c r="M143" s="46">
        <v>0.2</v>
      </c>
      <c r="N143" s="13" t="s">
        <v>23</v>
      </c>
    </row>
    <row r="144" spans="1:14" ht="20.25" customHeight="1">
      <c r="A144" s="148"/>
      <c r="B144" s="15">
        <v>0</v>
      </c>
      <c r="C144" s="41" t="s">
        <v>3</v>
      </c>
      <c r="D144" s="26"/>
      <c r="E144" s="48" t="s">
        <v>474</v>
      </c>
      <c r="F144" s="59">
        <v>1874.3</v>
      </c>
      <c r="G144" s="46">
        <v>447.9</v>
      </c>
      <c r="H144" s="46">
        <v>4</v>
      </c>
      <c r="I144" s="46">
        <v>0.7</v>
      </c>
      <c r="J144" s="46">
        <v>63.1</v>
      </c>
      <c r="K144" s="46">
        <v>0.6</v>
      </c>
      <c r="L144" s="46">
        <v>37.8</v>
      </c>
      <c r="M144" s="46">
        <v>6.4</v>
      </c>
      <c r="N144" s="13" t="s">
        <v>23</v>
      </c>
    </row>
    <row r="145" spans="1:14" ht="20.25" customHeight="1">
      <c r="A145" s="148"/>
      <c r="B145" s="24">
        <v>0</v>
      </c>
      <c r="C145" s="41" t="s">
        <v>93</v>
      </c>
      <c r="D145" s="26"/>
      <c r="E145" s="48" t="s">
        <v>57</v>
      </c>
      <c r="F145" s="107">
        <v>85.6</v>
      </c>
      <c r="G145" s="107">
        <v>20.4</v>
      </c>
      <c r="H145" s="107">
        <v>0.4</v>
      </c>
      <c r="I145" s="107">
        <v>0.1</v>
      </c>
      <c r="J145" s="107">
        <v>2.7</v>
      </c>
      <c r="K145" s="107">
        <v>2.6</v>
      </c>
      <c r="L145" s="107">
        <v>1.6</v>
      </c>
      <c r="M145" s="107">
        <v>0</v>
      </c>
      <c r="N145" s="13" t="s">
        <v>23</v>
      </c>
    </row>
    <row r="146" spans="1:14" ht="20.25" customHeight="1">
      <c r="A146" s="148"/>
      <c r="B146" s="15">
        <v>0</v>
      </c>
      <c r="C146" s="34" t="str">
        <f>$C$10</f>
        <v>Sobremesa</v>
      </c>
      <c r="D146" s="26"/>
      <c r="E146" s="48" t="s">
        <v>10</v>
      </c>
      <c r="F146" s="112">
        <v>319.7</v>
      </c>
      <c r="G146" s="113">
        <v>76.4</v>
      </c>
      <c r="H146" s="113">
        <v>0.5</v>
      </c>
      <c r="I146" s="113">
        <v>0.2</v>
      </c>
      <c r="J146" s="113">
        <v>16.9</v>
      </c>
      <c r="K146" s="113">
        <v>16.7</v>
      </c>
      <c r="L146" s="113">
        <v>1.1</v>
      </c>
      <c r="M146" s="113">
        <v>0</v>
      </c>
      <c r="N146" s="13" t="s">
        <v>23</v>
      </c>
    </row>
    <row r="147" spans="1:14" ht="20.25" customHeight="1">
      <c r="A147" s="148"/>
      <c r="B147" s="24">
        <v>0</v>
      </c>
      <c r="C147" s="34" t="str">
        <f>$C$11</f>
        <v>Pão</v>
      </c>
      <c r="D147" s="26"/>
      <c r="E147" s="48" t="s">
        <v>404</v>
      </c>
      <c r="F147" s="158" t="s">
        <v>40</v>
      </c>
      <c r="G147" s="159"/>
      <c r="H147" s="159"/>
      <c r="I147" s="159"/>
      <c r="J147" s="159"/>
      <c r="K147" s="159"/>
      <c r="L147" s="159"/>
      <c r="M147" s="160"/>
      <c r="N147" s="12"/>
    </row>
    <row r="148" spans="1:14" ht="123" customHeight="1">
      <c r="A148" s="143" t="str">
        <f>+A$40</f>
        <v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5"/>
    </row>
    <row r="149" spans="2:14" ht="39.75" customHeight="1">
      <c r="B149" s="24">
        <v>0</v>
      </c>
      <c r="C149" s="47" t="s">
        <v>48</v>
      </c>
      <c r="D149" s="22"/>
      <c r="E149" s="55" t="s">
        <v>373</v>
      </c>
      <c r="F149" s="35"/>
      <c r="G149" s="35"/>
      <c r="H149" s="35"/>
      <c r="I149" s="35"/>
      <c r="J149" s="35"/>
      <c r="K149" s="35"/>
      <c r="L149" s="35"/>
      <c r="M149" s="35"/>
      <c r="N149" s="1"/>
    </row>
    <row r="150" spans="2:14" ht="19.5" customHeight="1" thickBot="1">
      <c r="B150" s="15">
        <v>0</v>
      </c>
      <c r="E150" s="51"/>
      <c r="F150" s="37" t="s">
        <v>32</v>
      </c>
      <c r="G150" s="37" t="s">
        <v>33</v>
      </c>
      <c r="H150" s="37" t="s">
        <v>34</v>
      </c>
      <c r="I150" s="37" t="s">
        <v>35</v>
      </c>
      <c r="J150" s="37" t="s">
        <v>36</v>
      </c>
      <c r="K150" s="37" t="s">
        <v>39</v>
      </c>
      <c r="L150" s="37" t="s">
        <v>37</v>
      </c>
      <c r="M150" s="37" t="s">
        <v>38</v>
      </c>
      <c r="N150" s="3"/>
    </row>
    <row r="151" spans="1:14" ht="20.25" customHeight="1" thickTop="1">
      <c r="A151" s="134" t="s">
        <v>1</v>
      </c>
      <c r="B151" s="24">
        <v>0</v>
      </c>
      <c r="C151" s="25" t="s">
        <v>2</v>
      </c>
      <c r="D151" s="26"/>
      <c r="E151" s="48" t="s">
        <v>402</v>
      </c>
      <c r="F151" s="46">
        <v>569.1</v>
      </c>
      <c r="G151" s="46">
        <v>136</v>
      </c>
      <c r="H151" s="46">
        <v>3.8</v>
      </c>
      <c r="I151" s="46">
        <v>0.7</v>
      </c>
      <c r="J151" s="46">
        <v>20.4</v>
      </c>
      <c r="K151" s="46">
        <v>5.9</v>
      </c>
      <c r="L151" s="46">
        <v>4.8</v>
      </c>
      <c r="M151" s="46">
        <v>0.2</v>
      </c>
      <c r="N151" s="13" t="s">
        <v>23</v>
      </c>
    </row>
    <row r="152" spans="1:14" ht="46.5" customHeight="1">
      <c r="A152" s="148"/>
      <c r="B152" s="15">
        <v>0</v>
      </c>
      <c r="C152" s="41" t="s">
        <v>3</v>
      </c>
      <c r="D152" s="26"/>
      <c r="E152" s="48" t="s">
        <v>475</v>
      </c>
      <c r="F152" s="59">
        <f>1107.1+1198.4</f>
        <v>2305.5</v>
      </c>
      <c r="G152" s="46">
        <f>264.6+286.4</f>
        <v>551</v>
      </c>
      <c r="H152" s="46">
        <f>14.2+1.5</f>
        <v>15.7</v>
      </c>
      <c r="I152" s="46">
        <f>4.8+0.3</f>
        <v>5.1</v>
      </c>
      <c r="J152" s="46">
        <f>0.9+56.9</f>
        <v>57.8</v>
      </c>
      <c r="K152" s="46">
        <f>0.7+2.5</f>
        <v>3.2</v>
      </c>
      <c r="L152" s="46">
        <f>33.4+9.7</f>
        <v>43.099999999999994</v>
      </c>
      <c r="M152" s="46">
        <f>0.4+0.1</f>
        <v>0.5</v>
      </c>
      <c r="N152" s="13" t="s">
        <v>23</v>
      </c>
    </row>
    <row r="153" spans="1:14" ht="20.25" customHeight="1">
      <c r="A153" s="148"/>
      <c r="B153" s="24">
        <v>0</v>
      </c>
      <c r="C153" s="41" t="s">
        <v>93</v>
      </c>
      <c r="D153" s="26"/>
      <c r="E153" s="48" t="s">
        <v>67</v>
      </c>
      <c r="F153" s="107">
        <v>208.8</v>
      </c>
      <c r="G153" s="107">
        <v>50</v>
      </c>
      <c r="H153" s="107">
        <v>0.8</v>
      </c>
      <c r="I153" s="107">
        <v>0.1</v>
      </c>
      <c r="J153" s="107">
        <v>8</v>
      </c>
      <c r="K153" s="107">
        <v>0.9</v>
      </c>
      <c r="L153" s="107">
        <v>2.7</v>
      </c>
      <c r="M153" s="107">
        <v>0</v>
      </c>
      <c r="N153" s="13" t="s">
        <v>23</v>
      </c>
    </row>
    <row r="154" spans="1:14" ht="20.25" customHeight="1">
      <c r="A154" s="148"/>
      <c r="B154" s="15">
        <v>0</v>
      </c>
      <c r="C154" s="27" t="s">
        <v>4</v>
      </c>
      <c r="D154" s="26"/>
      <c r="E154" s="48" t="s">
        <v>10</v>
      </c>
      <c r="F154" s="112">
        <v>319.7</v>
      </c>
      <c r="G154" s="113">
        <v>76.4</v>
      </c>
      <c r="H154" s="113">
        <v>0.5</v>
      </c>
      <c r="I154" s="113">
        <v>0.2</v>
      </c>
      <c r="J154" s="113">
        <v>16.9</v>
      </c>
      <c r="K154" s="113">
        <v>16.7</v>
      </c>
      <c r="L154" s="113">
        <v>1.1</v>
      </c>
      <c r="M154" s="113">
        <v>0</v>
      </c>
      <c r="N154" s="13" t="s">
        <v>23</v>
      </c>
    </row>
    <row r="155" spans="1:14" ht="20.25" customHeight="1">
      <c r="A155" s="148"/>
      <c r="B155" s="24">
        <v>0</v>
      </c>
      <c r="C155" s="27" t="s">
        <v>5</v>
      </c>
      <c r="D155" s="26"/>
      <c r="E155" s="48" t="s">
        <v>404</v>
      </c>
      <c r="F155" s="149" t="s">
        <v>40</v>
      </c>
      <c r="G155" s="150"/>
      <c r="H155" s="150"/>
      <c r="I155" s="150"/>
      <c r="J155" s="150"/>
      <c r="K155" s="150"/>
      <c r="L155" s="150"/>
      <c r="M155" s="151"/>
      <c r="N155" s="12"/>
    </row>
    <row r="156" spans="1:14" ht="19.5" customHeight="1">
      <c r="A156" s="28"/>
      <c r="B156" s="15">
        <v>0</v>
      </c>
      <c r="C156" s="29"/>
      <c r="D156" s="26"/>
      <c r="E156" s="54"/>
      <c r="F156" s="114"/>
      <c r="G156" s="114"/>
      <c r="H156" s="114"/>
      <c r="I156" s="114"/>
      <c r="J156" s="114"/>
      <c r="K156" s="114"/>
      <c r="L156" s="114"/>
      <c r="M156" s="114"/>
      <c r="N156" s="4"/>
    </row>
    <row r="157" spans="1:14" ht="19.5" customHeight="1" thickBot="1">
      <c r="A157" s="31"/>
      <c r="B157" s="24">
        <v>0</v>
      </c>
      <c r="C157" s="32"/>
      <c r="D157" s="26"/>
      <c r="E157" s="51"/>
      <c r="F157" s="116" t="s">
        <v>32</v>
      </c>
      <c r="G157" s="116" t="s">
        <v>33</v>
      </c>
      <c r="H157" s="116" t="s">
        <v>34</v>
      </c>
      <c r="I157" s="116" t="s">
        <v>35</v>
      </c>
      <c r="J157" s="116" t="s">
        <v>36</v>
      </c>
      <c r="K157" s="116" t="s">
        <v>39</v>
      </c>
      <c r="L157" s="116" t="s">
        <v>37</v>
      </c>
      <c r="M157" s="116" t="s">
        <v>38</v>
      </c>
      <c r="N157" s="9"/>
    </row>
    <row r="158" spans="1:14" ht="20.25" customHeight="1" thickTop="1">
      <c r="A158" s="134" t="s">
        <v>6</v>
      </c>
      <c r="B158" s="15">
        <v>0</v>
      </c>
      <c r="C158" s="33" t="str">
        <f>$C$7</f>
        <v>Sopa</v>
      </c>
      <c r="D158" s="26"/>
      <c r="E158" s="48" t="s">
        <v>28</v>
      </c>
      <c r="F158" s="46">
        <v>994.9</v>
      </c>
      <c r="G158" s="46">
        <v>237.8</v>
      </c>
      <c r="H158" s="46">
        <v>5.3</v>
      </c>
      <c r="I158" s="46">
        <v>0.7</v>
      </c>
      <c r="J158" s="46">
        <v>36</v>
      </c>
      <c r="K158" s="46">
        <v>5.2</v>
      </c>
      <c r="L158" s="46">
        <v>10.8</v>
      </c>
      <c r="M158" s="46">
        <v>0.2</v>
      </c>
      <c r="N158" s="13" t="s">
        <v>23</v>
      </c>
    </row>
    <row r="159" spans="1:14" ht="36.75" customHeight="1">
      <c r="A159" s="148"/>
      <c r="B159" s="24">
        <v>0</v>
      </c>
      <c r="C159" s="41" t="s">
        <v>3</v>
      </c>
      <c r="D159" s="26"/>
      <c r="E159" s="48" t="s">
        <v>476</v>
      </c>
      <c r="F159" s="59">
        <f>718.7+1007.1+40.5+52</f>
        <v>1818.3000000000002</v>
      </c>
      <c r="G159" s="46">
        <f>171.8+240.7+9.7+12.4</f>
        <v>434.59999999999997</v>
      </c>
      <c r="H159" s="46">
        <f>3.7+0.2</f>
        <v>3.9000000000000004</v>
      </c>
      <c r="I159" s="46">
        <f>0.6+0.1</f>
        <v>0.7</v>
      </c>
      <c r="J159" s="46">
        <f>2.1+51.8+2.2+1.9</f>
        <v>58</v>
      </c>
      <c r="K159" s="46">
        <f>1.9+3.2+2.1+1.4</f>
        <v>8.6</v>
      </c>
      <c r="L159" s="46">
        <f>32.6+6.8+0.3+1</f>
        <v>40.699999999999996</v>
      </c>
      <c r="M159" s="46">
        <f>6.5+0.2+0.1</f>
        <v>6.8</v>
      </c>
      <c r="N159" s="13" t="s">
        <v>23</v>
      </c>
    </row>
    <row r="160" spans="1:14" ht="20.25" customHeight="1">
      <c r="A160" s="148"/>
      <c r="B160" s="15">
        <v>0</v>
      </c>
      <c r="C160" s="41" t="s">
        <v>93</v>
      </c>
      <c r="D160" s="26"/>
      <c r="E160" s="48" t="s">
        <v>102</v>
      </c>
      <c r="F160" s="107">
        <v>89.2</v>
      </c>
      <c r="G160" s="107">
        <v>21.3</v>
      </c>
      <c r="H160" s="107">
        <v>0.3</v>
      </c>
      <c r="I160" s="107">
        <v>0</v>
      </c>
      <c r="J160" s="107">
        <v>3.3</v>
      </c>
      <c r="K160" s="107">
        <v>3</v>
      </c>
      <c r="L160" s="107">
        <v>1.5</v>
      </c>
      <c r="M160" s="107">
        <v>0</v>
      </c>
      <c r="N160" s="13" t="s">
        <v>23</v>
      </c>
    </row>
    <row r="161" spans="1:14" ht="20.25" customHeight="1">
      <c r="A161" s="148"/>
      <c r="B161" s="24">
        <v>0</v>
      </c>
      <c r="C161" s="34" t="str">
        <f>$C$10</f>
        <v>Sobremesa</v>
      </c>
      <c r="D161" s="26"/>
      <c r="E161" s="48" t="s">
        <v>422</v>
      </c>
      <c r="F161" s="112" t="s">
        <v>405</v>
      </c>
      <c r="G161" s="113" t="s">
        <v>406</v>
      </c>
      <c r="H161" s="113" t="s">
        <v>407</v>
      </c>
      <c r="I161" s="113" t="s">
        <v>408</v>
      </c>
      <c r="J161" s="113" t="s">
        <v>409</v>
      </c>
      <c r="K161" s="113" t="s">
        <v>410</v>
      </c>
      <c r="L161" s="113" t="s">
        <v>411</v>
      </c>
      <c r="M161" s="113" t="s">
        <v>412</v>
      </c>
      <c r="N161" s="13" t="s">
        <v>23</v>
      </c>
    </row>
    <row r="162" spans="1:14" ht="20.25" customHeight="1">
      <c r="A162" s="148"/>
      <c r="B162" s="15">
        <v>0</v>
      </c>
      <c r="C162" s="34" t="str">
        <f>$C$11</f>
        <v>Pão</v>
      </c>
      <c r="D162" s="26"/>
      <c r="E162" s="48" t="s">
        <v>404</v>
      </c>
      <c r="F162" s="149" t="s">
        <v>40</v>
      </c>
      <c r="G162" s="150"/>
      <c r="H162" s="150"/>
      <c r="I162" s="150"/>
      <c r="J162" s="150"/>
      <c r="K162" s="150"/>
      <c r="L162" s="150"/>
      <c r="M162" s="151"/>
      <c r="N162" s="12"/>
    </row>
    <row r="163" spans="1:15" ht="19.5" customHeight="1">
      <c r="A163" s="28"/>
      <c r="B163" s="24">
        <v>0</v>
      </c>
      <c r="C163" s="29"/>
      <c r="D163" s="26"/>
      <c r="E163" s="54"/>
      <c r="F163" s="114"/>
      <c r="G163" s="114"/>
      <c r="H163" s="114"/>
      <c r="I163" s="114"/>
      <c r="J163" s="114"/>
      <c r="K163" s="114"/>
      <c r="L163" s="114"/>
      <c r="M163" s="114"/>
      <c r="N163" s="4"/>
      <c r="O163"/>
    </row>
    <row r="164" spans="1:15" ht="19.5" customHeight="1" thickBot="1">
      <c r="A164" s="31"/>
      <c r="B164" s="15">
        <v>0</v>
      </c>
      <c r="C164" s="32"/>
      <c r="D164" s="26"/>
      <c r="F164" s="116" t="s">
        <v>32</v>
      </c>
      <c r="G164" s="116" t="s">
        <v>33</v>
      </c>
      <c r="H164" s="116" t="s">
        <v>34</v>
      </c>
      <c r="I164" s="116" t="s">
        <v>35</v>
      </c>
      <c r="J164" s="116" t="s">
        <v>36</v>
      </c>
      <c r="K164" s="116" t="s">
        <v>39</v>
      </c>
      <c r="L164" s="116" t="s">
        <v>37</v>
      </c>
      <c r="M164" s="116" t="s">
        <v>38</v>
      </c>
      <c r="N164" s="9"/>
      <c r="O164"/>
    </row>
    <row r="165" spans="1:15" ht="20.25" customHeight="1" thickTop="1">
      <c r="A165" s="134" t="s">
        <v>7</v>
      </c>
      <c r="B165" s="24">
        <v>0</v>
      </c>
      <c r="C165" s="33" t="str">
        <f>$C$7</f>
        <v>Sopa</v>
      </c>
      <c r="D165" s="26"/>
      <c r="E165" s="48" t="s">
        <v>66</v>
      </c>
      <c r="F165" s="46">
        <v>430.3</v>
      </c>
      <c r="G165" s="46">
        <v>102.8</v>
      </c>
      <c r="H165" s="46">
        <v>3.3</v>
      </c>
      <c r="I165" s="46">
        <v>0.5</v>
      </c>
      <c r="J165" s="46">
        <v>15.6</v>
      </c>
      <c r="K165" s="46">
        <v>4.4</v>
      </c>
      <c r="L165" s="46">
        <v>2.5</v>
      </c>
      <c r="M165" s="46">
        <v>0.2</v>
      </c>
      <c r="N165" s="13" t="s">
        <v>23</v>
      </c>
      <c r="O165"/>
    </row>
    <row r="166" spans="1:15" ht="20.25" customHeight="1">
      <c r="A166" s="148"/>
      <c r="B166" s="15">
        <v>0</v>
      </c>
      <c r="C166" s="41" t="s">
        <v>3</v>
      </c>
      <c r="D166" s="26"/>
      <c r="E166" s="48" t="s">
        <v>477</v>
      </c>
      <c r="F166" s="59">
        <f>1872.3+1300.2</f>
        <v>3172.5</v>
      </c>
      <c r="G166" s="46">
        <f>447.4+310.7</f>
        <v>758.0999999999999</v>
      </c>
      <c r="H166" s="46">
        <f>13.9+3.3</f>
        <v>17.2</v>
      </c>
      <c r="I166" s="46">
        <f>4.2+0.5</f>
        <v>4.7</v>
      </c>
      <c r="J166" s="46">
        <f>27.9+62.8</f>
        <v>90.69999999999999</v>
      </c>
      <c r="K166" s="46">
        <f>3.7+0.2</f>
        <v>3.9000000000000004</v>
      </c>
      <c r="L166" s="46">
        <f>32.6+5.5</f>
        <v>38.1</v>
      </c>
      <c r="M166" s="46">
        <f>3.5+0.1</f>
        <v>3.6</v>
      </c>
      <c r="N166" s="13" t="s">
        <v>23</v>
      </c>
      <c r="O166"/>
    </row>
    <row r="167" spans="1:15" ht="20.25" customHeight="1">
      <c r="A167" s="148"/>
      <c r="B167" s="24">
        <v>0</v>
      </c>
      <c r="C167" s="41" t="s">
        <v>93</v>
      </c>
      <c r="D167" s="26"/>
      <c r="E167" s="48" t="s">
        <v>68</v>
      </c>
      <c r="F167" s="107">
        <v>74.1</v>
      </c>
      <c r="G167" s="107">
        <v>17.7</v>
      </c>
      <c r="H167" s="107">
        <v>0.3</v>
      </c>
      <c r="I167" s="107">
        <v>0.1</v>
      </c>
      <c r="J167" s="107">
        <v>2.1</v>
      </c>
      <c r="K167" s="107">
        <v>1.9</v>
      </c>
      <c r="L167" s="107">
        <v>1.8</v>
      </c>
      <c r="M167" s="107">
        <v>0</v>
      </c>
      <c r="N167" s="13" t="s">
        <v>23</v>
      </c>
      <c r="O167"/>
    </row>
    <row r="168" spans="1:23" ht="20.25" customHeight="1">
      <c r="A168" s="148"/>
      <c r="B168" s="15">
        <v>0</v>
      </c>
      <c r="C168" s="34" t="str">
        <f>$C$10</f>
        <v>Sobremesa</v>
      </c>
      <c r="D168" s="26"/>
      <c r="E168" s="48" t="s">
        <v>10</v>
      </c>
      <c r="F168" s="112">
        <v>319.7</v>
      </c>
      <c r="G168" s="113">
        <v>76.4</v>
      </c>
      <c r="H168" s="113">
        <v>0.5</v>
      </c>
      <c r="I168" s="113">
        <v>0.2</v>
      </c>
      <c r="J168" s="113">
        <v>16.9</v>
      </c>
      <c r="K168" s="113">
        <v>16.7</v>
      </c>
      <c r="L168" s="113">
        <v>1.1</v>
      </c>
      <c r="M168" s="113">
        <v>0</v>
      </c>
      <c r="N168" s="13" t="s">
        <v>23</v>
      </c>
      <c r="O168"/>
      <c r="P168" s="58"/>
      <c r="Q168" s="58"/>
      <c r="R168" s="58"/>
      <c r="S168" s="58"/>
      <c r="T168" s="58"/>
      <c r="U168" s="58"/>
      <c r="V168" s="58"/>
      <c r="W168" s="58"/>
    </row>
    <row r="169" spans="1:15" ht="20.25" customHeight="1">
      <c r="A169" s="148"/>
      <c r="B169" s="24">
        <v>0</v>
      </c>
      <c r="C169" s="34" t="str">
        <f>$C$11</f>
        <v>Pão</v>
      </c>
      <c r="D169" s="26"/>
      <c r="E169" s="48" t="s">
        <v>404</v>
      </c>
      <c r="F169" s="149" t="s">
        <v>40</v>
      </c>
      <c r="G169" s="150"/>
      <c r="H169" s="150"/>
      <c r="I169" s="150"/>
      <c r="J169" s="150"/>
      <c r="K169" s="150"/>
      <c r="L169" s="150"/>
      <c r="M169" s="151"/>
      <c r="N169" s="12"/>
      <c r="O169"/>
    </row>
    <row r="170" spans="1:15" ht="19.5" customHeight="1">
      <c r="A170" s="28"/>
      <c r="B170" s="15">
        <v>0</v>
      </c>
      <c r="C170" s="29"/>
      <c r="D170" s="26"/>
      <c r="F170" s="114"/>
      <c r="G170" s="114"/>
      <c r="H170" s="114"/>
      <c r="I170" s="114"/>
      <c r="J170" s="114"/>
      <c r="K170" s="114"/>
      <c r="L170" s="114"/>
      <c r="M170" s="114"/>
      <c r="N170" s="4"/>
      <c r="O170"/>
    </row>
    <row r="171" spans="1:15" ht="19.5" customHeight="1" thickBot="1">
      <c r="A171" s="31"/>
      <c r="B171" s="24">
        <v>0</v>
      </c>
      <c r="C171" s="32"/>
      <c r="D171" s="26"/>
      <c r="E171" s="51"/>
      <c r="F171" s="116" t="s">
        <v>32</v>
      </c>
      <c r="G171" s="116" t="s">
        <v>33</v>
      </c>
      <c r="H171" s="116" t="s">
        <v>34</v>
      </c>
      <c r="I171" s="116" t="s">
        <v>35</v>
      </c>
      <c r="J171" s="116" t="s">
        <v>36</v>
      </c>
      <c r="K171" s="116" t="s">
        <v>39</v>
      </c>
      <c r="L171" s="116" t="s">
        <v>37</v>
      </c>
      <c r="M171" s="116" t="s">
        <v>38</v>
      </c>
      <c r="N171" s="9"/>
      <c r="O171"/>
    </row>
    <row r="172" spans="1:15" ht="20.25" customHeight="1" thickTop="1">
      <c r="A172" s="134" t="s">
        <v>8</v>
      </c>
      <c r="B172" s="15">
        <v>0</v>
      </c>
      <c r="C172" s="33" t="str">
        <f>$C$7</f>
        <v>Sopa</v>
      </c>
      <c r="D172" s="26"/>
      <c r="E172" s="100" t="s">
        <v>382</v>
      </c>
      <c r="F172" s="46">
        <v>890.2</v>
      </c>
      <c r="G172" s="46">
        <v>213</v>
      </c>
      <c r="H172" s="46">
        <v>4</v>
      </c>
      <c r="I172" s="46">
        <v>0.6</v>
      </c>
      <c r="J172" s="46">
        <v>32.2</v>
      </c>
      <c r="K172" s="46">
        <v>4.4</v>
      </c>
      <c r="L172" s="46">
        <v>11.4</v>
      </c>
      <c r="M172" s="46">
        <v>0.4</v>
      </c>
      <c r="N172" s="13" t="s">
        <v>23</v>
      </c>
      <c r="O172"/>
    </row>
    <row r="173" spans="1:15" ht="20.25" customHeight="1">
      <c r="A173" s="148"/>
      <c r="B173" s="24">
        <v>0</v>
      </c>
      <c r="C173" s="41" t="s">
        <v>3</v>
      </c>
      <c r="D173" s="26"/>
      <c r="E173" s="48" t="s">
        <v>478</v>
      </c>
      <c r="F173" s="59">
        <f>667.1+1007.1+73.8</f>
        <v>1748</v>
      </c>
      <c r="G173" s="46">
        <f>159.4+240.7+17.6</f>
        <v>417.70000000000005</v>
      </c>
      <c r="H173" s="46">
        <f>3.9+0.1</f>
        <v>4</v>
      </c>
      <c r="I173" s="46">
        <f>0.6</f>
        <v>0.6</v>
      </c>
      <c r="J173" s="46">
        <f>0.7+51.8+2</f>
        <v>54.5</v>
      </c>
      <c r="K173" s="46">
        <f>0.6+3.2+1.7</f>
        <v>5.5</v>
      </c>
      <c r="L173" s="46">
        <f>30.4+6.8+2.2</f>
        <v>39.4</v>
      </c>
      <c r="M173" s="46">
        <f>0.4+0.2</f>
        <v>0.6000000000000001</v>
      </c>
      <c r="N173" s="13" t="s">
        <v>23</v>
      </c>
      <c r="O173"/>
    </row>
    <row r="174" spans="1:15" ht="20.25" customHeight="1">
      <c r="A174" s="148"/>
      <c r="B174" s="15">
        <v>0</v>
      </c>
      <c r="C174" s="41" t="s">
        <v>93</v>
      </c>
      <c r="D174" s="26"/>
      <c r="E174" s="100" t="s">
        <v>383</v>
      </c>
      <c r="F174" s="107">
        <v>82.4</v>
      </c>
      <c r="G174" s="107">
        <v>19.7</v>
      </c>
      <c r="H174" s="107">
        <v>0.1</v>
      </c>
      <c r="I174" s="107">
        <v>0</v>
      </c>
      <c r="J174" s="107">
        <v>3.5</v>
      </c>
      <c r="K174" s="107">
        <v>3.4</v>
      </c>
      <c r="L174" s="107">
        <v>1.4</v>
      </c>
      <c r="M174" s="107">
        <v>0.1</v>
      </c>
      <c r="N174" s="13" t="s">
        <v>23</v>
      </c>
      <c r="O174"/>
    </row>
    <row r="175" spans="1:15" ht="20.25" customHeight="1">
      <c r="A175" s="148"/>
      <c r="B175" s="24">
        <v>0</v>
      </c>
      <c r="C175" s="34" t="str">
        <f>$C$10</f>
        <v>Sobremesa</v>
      </c>
      <c r="D175" s="26"/>
      <c r="E175" s="48" t="s">
        <v>432</v>
      </c>
      <c r="F175" s="112" t="s">
        <v>433</v>
      </c>
      <c r="G175" s="113" t="s">
        <v>434</v>
      </c>
      <c r="H175" s="113" t="s">
        <v>435</v>
      </c>
      <c r="I175" s="113" t="s">
        <v>436</v>
      </c>
      <c r="J175" s="113" t="s">
        <v>437</v>
      </c>
      <c r="K175" s="113" t="s">
        <v>438</v>
      </c>
      <c r="L175" s="113" t="s">
        <v>439</v>
      </c>
      <c r="M175" s="113" t="s">
        <v>440</v>
      </c>
      <c r="N175" s="13" t="s">
        <v>23</v>
      </c>
      <c r="O175"/>
    </row>
    <row r="176" spans="1:14" ht="20.25" customHeight="1">
      <c r="A176" s="148"/>
      <c r="B176" s="15">
        <v>0</v>
      </c>
      <c r="C176" s="34" t="str">
        <f>$C$11</f>
        <v>Pão</v>
      </c>
      <c r="D176" s="26"/>
      <c r="E176" s="48" t="s">
        <v>404</v>
      </c>
      <c r="F176" s="158" t="s">
        <v>40</v>
      </c>
      <c r="G176" s="159"/>
      <c r="H176" s="159"/>
      <c r="I176" s="159"/>
      <c r="J176" s="159"/>
      <c r="K176" s="159"/>
      <c r="L176" s="159"/>
      <c r="M176" s="160"/>
      <c r="N176" s="12"/>
    </row>
    <row r="177" spans="1:14" ht="19.5" customHeight="1">
      <c r="A177" s="28"/>
      <c r="B177" s="24">
        <v>0</v>
      </c>
      <c r="C177" s="29"/>
      <c r="D177" s="26"/>
      <c r="E177" s="54"/>
      <c r="F177" s="30"/>
      <c r="G177" s="30"/>
      <c r="H177" s="30"/>
      <c r="I177" s="30"/>
      <c r="J177" s="30"/>
      <c r="K177" s="30"/>
      <c r="L177" s="30"/>
      <c r="M177" s="30"/>
      <c r="N177" s="4"/>
    </row>
    <row r="178" spans="1:14" ht="19.5" customHeight="1" thickBot="1">
      <c r="A178" s="31"/>
      <c r="B178" s="15">
        <v>0</v>
      </c>
      <c r="C178" s="32"/>
      <c r="D178" s="26"/>
      <c r="E178" s="51"/>
      <c r="F178" s="37" t="s">
        <v>32</v>
      </c>
      <c r="G178" s="37" t="s">
        <v>33</v>
      </c>
      <c r="H178" s="37" t="s">
        <v>34</v>
      </c>
      <c r="I178" s="37" t="s">
        <v>35</v>
      </c>
      <c r="J178" s="37" t="s">
        <v>36</v>
      </c>
      <c r="K178" s="37" t="s">
        <v>39</v>
      </c>
      <c r="L178" s="37" t="s">
        <v>37</v>
      </c>
      <c r="M178" s="37" t="s">
        <v>38</v>
      </c>
      <c r="N178" s="9"/>
    </row>
    <row r="179" spans="1:14" ht="20.25" customHeight="1" thickTop="1">
      <c r="A179" s="134" t="s">
        <v>9</v>
      </c>
      <c r="B179" s="24">
        <v>0</v>
      </c>
      <c r="C179" s="33" t="str">
        <f>$C$7</f>
        <v>Sopa</v>
      </c>
      <c r="D179" s="26"/>
      <c r="E179" s="48" t="s">
        <v>20</v>
      </c>
      <c r="F179" s="46">
        <v>528.2</v>
      </c>
      <c r="G179" s="46">
        <v>126.2</v>
      </c>
      <c r="H179" s="46">
        <v>3.5</v>
      </c>
      <c r="I179" s="46">
        <v>0.5</v>
      </c>
      <c r="J179" s="46">
        <v>18.8</v>
      </c>
      <c r="K179" s="46">
        <v>5.3</v>
      </c>
      <c r="L179" s="46">
        <v>4.8</v>
      </c>
      <c r="M179" s="46">
        <v>0.2</v>
      </c>
      <c r="N179" s="13" t="s">
        <v>23</v>
      </c>
    </row>
    <row r="180" spans="1:14" ht="18">
      <c r="A180" s="148"/>
      <c r="B180" s="15">
        <v>0</v>
      </c>
      <c r="C180" s="41" t="s">
        <v>3</v>
      </c>
      <c r="D180" s="26"/>
      <c r="E180" s="48" t="s">
        <v>479</v>
      </c>
      <c r="F180" s="59">
        <f>733.7+1029.5</f>
        <v>1763.2</v>
      </c>
      <c r="G180" s="46">
        <f>175.4+246</f>
        <v>421.4</v>
      </c>
      <c r="H180" s="46">
        <f>3.2+3.3</f>
        <v>6.5</v>
      </c>
      <c r="I180" s="46">
        <f>0.8+0.5</f>
        <v>1.3</v>
      </c>
      <c r="J180" s="46">
        <v>48.5</v>
      </c>
      <c r="K180" s="46">
        <v>1.5</v>
      </c>
      <c r="L180" s="46">
        <f>36.6+4.3</f>
        <v>40.9</v>
      </c>
      <c r="M180" s="46">
        <f>0.3+0.2</f>
        <v>0.5</v>
      </c>
      <c r="N180" s="13" t="s">
        <v>23</v>
      </c>
    </row>
    <row r="181" spans="1:14" ht="20.25" customHeight="1">
      <c r="A181" s="148"/>
      <c r="B181" s="24">
        <v>0</v>
      </c>
      <c r="C181" s="41" t="s">
        <v>93</v>
      </c>
      <c r="D181" s="26"/>
      <c r="E181" s="48" t="s">
        <v>69</v>
      </c>
      <c r="F181" s="107">
        <v>100.9</v>
      </c>
      <c r="G181" s="107">
        <v>24.1</v>
      </c>
      <c r="H181" s="107">
        <v>0.2</v>
      </c>
      <c r="I181" s="107">
        <v>0</v>
      </c>
      <c r="J181" s="107">
        <v>4.7</v>
      </c>
      <c r="K181" s="107">
        <v>4.4</v>
      </c>
      <c r="L181" s="107">
        <v>1.2</v>
      </c>
      <c r="M181" s="107">
        <v>0.1</v>
      </c>
      <c r="N181" s="13" t="s">
        <v>23</v>
      </c>
    </row>
    <row r="182" spans="1:14" ht="20.25" customHeight="1">
      <c r="A182" s="148"/>
      <c r="B182" s="15">
        <v>0</v>
      </c>
      <c r="C182" s="34" t="str">
        <f>$C$10</f>
        <v>Sobremesa</v>
      </c>
      <c r="D182" s="26"/>
      <c r="E182" s="48" t="s">
        <v>10</v>
      </c>
      <c r="F182" s="112">
        <v>319.7</v>
      </c>
      <c r="G182" s="113">
        <v>76.4</v>
      </c>
      <c r="H182" s="113">
        <v>0.5</v>
      </c>
      <c r="I182" s="113">
        <v>0.2</v>
      </c>
      <c r="J182" s="113">
        <v>16.9</v>
      </c>
      <c r="K182" s="113">
        <v>16.7</v>
      </c>
      <c r="L182" s="113">
        <v>1.1</v>
      </c>
      <c r="M182" s="113">
        <v>0</v>
      </c>
      <c r="N182" s="13" t="s">
        <v>23</v>
      </c>
    </row>
    <row r="183" spans="1:14" ht="20.25" customHeight="1">
      <c r="A183" s="148"/>
      <c r="B183" s="24">
        <v>0</v>
      </c>
      <c r="C183" s="34" t="str">
        <f>$C$11</f>
        <v>Pão</v>
      </c>
      <c r="D183" s="26"/>
      <c r="E183" s="48" t="s">
        <v>404</v>
      </c>
      <c r="F183" s="158" t="s">
        <v>40</v>
      </c>
      <c r="G183" s="159"/>
      <c r="H183" s="159"/>
      <c r="I183" s="159"/>
      <c r="J183" s="159"/>
      <c r="K183" s="159"/>
      <c r="L183" s="159"/>
      <c r="M183" s="160"/>
      <c r="N183" s="12"/>
    </row>
    <row r="184" spans="1:14" ht="123" customHeight="1">
      <c r="A184" s="143" t="str">
        <f>+A$40</f>
        <v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5"/>
    </row>
    <row r="185" spans="2:14" ht="39.75" customHeight="1">
      <c r="B185" s="24">
        <v>0</v>
      </c>
      <c r="C185" s="47" t="s">
        <v>49</v>
      </c>
      <c r="D185" s="22"/>
      <c r="E185" s="55" t="s">
        <v>374</v>
      </c>
      <c r="F185" s="35"/>
      <c r="G185" s="35"/>
      <c r="H185" s="35"/>
      <c r="I185" s="35"/>
      <c r="J185" s="35"/>
      <c r="K185" s="35"/>
      <c r="L185" s="35"/>
      <c r="M185" s="35"/>
      <c r="N185" s="10"/>
    </row>
    <row r="186" spans="1:15" ht="19.5" customHeight="1">
      <c r="A186" s="28"/>
      <c r="B186" s="15">
        <v>0</v>
      </c>
      <c r="C186" s="29"/>
      <c r="D186" s="26"/>
      <c r="E186" s="54"/>
      <c r="F186" s="30"/>
      <c r="G186" s="30"/>
      <c r="H186" s="30"/>
      <c r="I186" s="30"/>
      <c r="J186" s="30"/>
      <c r="K186" s="30"/>
      <c r="L186" s="30"/>
      <c r="M186" s="30"/>
      <c r="N186" s="4"/>
      <c r="O186"/>
    </row>
    <row r="187" spans="2:15" ht="19.5" customHeight="1" thickBot="1">
      <c r="B187" s="15">
        <v>0</v>
      </c>
      <c r="E187" s="51"/>
      <c r="F187" s="37" t="s">
        <v>32</v>
      </c>
      <c r="G187" s="37" t="s">
        <v>33</v>
      </c>
      <c r="H187" s="37" t="s">
        <v>34</v>
      </c>
      <c r="I187" s="37" t="s">
        <v>35</v>
      </c>
      <c r="J187" s="37" t="s">
        <v>36</v>
      </c>
      <c r="K187" s="37" t="s">
        <v>39</v>
      </c>
      <c r="L187" s="37" t="s">
        <v>37</v>
      </c>
      <c r="M187" s="37" t="s">
        <v>38</v>
      </c>
      <c r="N187" s="9"/>
      <c r="O187"/>
    </row>
    <row r="188" spans="1:15" ht="20.25" customHeight="1" thickTop="1">
      <c r="A188" s="134" t="s">
        <v>1</v>
      </c>
      <c r="B188" s="24">
        <v>0</v>
      </c>
      <c r="C188" s="25" t="s">
        <v>2</v>
      </c>
      <c r="D188" s="26"/>
      <c r="E188" s="48" t="s">
        <v>403</v>
      </c>
      <c r="F188" s="46">
        <v>557</v>
      </c>
      <c r="G188" s="46">
        <v>133.1</v>
      </c>
      <c r="H188" s="46">
        <v>3.8</v>
      </c>
      <c r="I188" s="46">
        <v>0.7</v>
      </c>
      <c r="J188" s="46">
        <v>19.8</v>
      </c>
      <c r="K188" s="46">
        <v>5.3</v>
      </c>
      <c r="L188" s="46">
        <v>4.7</v>
      </c>
      <c r="M188" s="46">
        <v>0.2</v>
      </c>
      <c r="N188" s="39" t="s">
        <v>23</v>
      </c>
      <c r="O188"/>
    </row>
    <row r="189" spans="1:15" ht="36.75" customHeight="1">
      <c r="A189" s="148"/>
      <c r="B189" s="15">
        <v>0</v>
      </c>
      <c r="C189" s="41" t="s">
        <v>3</v>
      </c>
      <c r="D189" s="26"/>
      <c r="E189" s="48" t="s">
        <v>480</v>
      </c>
      <c r="F189" s="59">
        <v>2975.1</v>
      </c>
      <c r="G189" s="46">
        <v>711</v>
      </c>
      <c r="H189" s="46">
        <v>24.2</v>
      </c>
      <c r="I189" s="46">
        <v>3.3</v>
      </c>
      <c r="J189" s="46">
        <v>71.9</v>
      </c>
      <c r="K189" s="46">
        <v>4.5</v>
      </c>
      <c r="L189" s="46">
        <v>49.5</v>
      </c>
      <c r="M189" s="46">
        <v>1.4</v>
      </c>
      <c r="N189" s="13" t="s">
        <v>23</v>
      </c>
      <c r="O189"/>
    </row>
    <row r="190" spans="1:15" ht="20.25" customHeight="1">
      <c r="A190" s="148"/>
      <c r="B190" s="24">
        <v>0</v>
      </c>
      <c r="C190" s="41" t="s">
        <v>93</v>
      </c>
      <c r="D190" s="26"/>
      <c r="E190" s="48" t="s">
        <v>87</v>
      </c>
      <c r="F190" s="107">
        <v>102.4</v>
      </c>
      <c r="G190" s="107">
        <v>24.5</v>
      </c>
      <c r="H190" s="107">
        <v>0.2</v>
      </c>
      <c r="I190" s="107">
        <v>0</v>
      </c>
      <c r="J190" s="107">
        <v>4.9</v>
      </c>
      <c r="K190" s="107">
        <v>4.8</v>
      </c>
      <c r="L190" s="107">
        <v>1</v>
      </c>
      <c r="M190" s="107">
        <v>0.1</v>
      </c>
      <c r="N190" s="13" t="s">
        <v>23</v>
      </c>
      <c r="O190"/>
    </row>
    <row r="191" spans="1:15" ht="20.25" customHeight="1">
      <c r="A191" s="148"/>
      <c r="B191" s="15">
        <v>0</v>
      </c>
      <c r="C191" s="27" t="s">
        <v>4</v>
      </c>
      <c r="D191" s="26"/>
      <c r="E191" s="48" t="s">
        <v>10</v>
      </c>
      <c r="F191" s="112">
        <v>319.7</v>
      </c>
      <c r="G191" s="113">
        <v>76.4</v>
      </c>
      <c r="H191" s="113">
        <v>0.5</v>
      </c>
      <c r="I191" s="113">
        <v>0.2</v>
      </c>
      <c r="J191" s="113">
        <v>16.9</v>
      </c>
      <c r="K191" s="113">
        <v>16.7</v>
      </c>
      <c r="L191" s="113">
        <v>1.1</v>
      </c>
      <c r="M191" s="113">
        <v>0</v>
      </c>
      <c r="N191" s="13" t="s">
        <v>23</v>
      </c>
      <c r="O191"/>
    </row>
    <row r="192" spans="1:15" ht="20.25" customHeight="1">
      <c r="A192" s="148"/>
      <c r="B192" s="24">
        <v>0</v>
      </c>
      <c r="C192" s="27" t="s">
        <v>5</v>
      </c>
      <c r="D192" s="26"/>
      <c r="E192" s="48" t="s">
        <v>404</v>
      </c>
      <c r="F192" s="149" t="s">
        <v>40</v>
      </c>
      <c r="G192" s="150"/>
      <c r="H192" s="150"/>
      <c r="I192" s="150"/>
      <c r="J192" s="150"/>
      <c r="K192" s="150"/>
      <c r="L192" s="150"/>
      <c r="M192" s="151"/>
      <c r="N192" s="12"/>
      <c r="O192"/>
    </row>
    <row r="193" spans="1:15" ht="19.5" customHeight="1" thickBot="1">
      <c r="A193" s="31"/>
      <c r="B193" s="24">
        <v>0</v>
      </c>
      <c r="C193" s="32"/>
      <c r="D193" s="26"/>
      <c r="E193" s="51"/>
      <c r="F193" s="116" t="s">
        <v>32</v>
      </c>
      <c r="G193" s="116" t="s">
        <v>33</v>
      </c>
      <c r="H193" s="116" t="s">
        <v>34</v>
      </c>
      <c r="I193" s="116" t="s">
        <v>35</v>
      </c>
      <c r="J193" s="116" t="s">
        <v>36</v>
      </c>
      <c r="K193" s="116" t="s">
        <v>39</v>
      </c>
      <c r="L193" s="116" t="s">
        <v>37</v>
      </c>
      <c r="M193" s="116" t="s">
        <v>38</v>
      </c>
      <c r="N193" s="9"/>
      <c r="O193"/>
    </row>
    <row r="194" spans="1:15" ht="20.25" customHeight="1" thickTop="1">
      <c r="A194" s="134" t="s">
        <v>6</v>
      </c>
      <c r="B194" s="15">
        <v>0</v>
      </c>
      <c r="C194" s="33" t="str">
        <f>$C$7</f>
        <v>Sopa</v>
      </c>
      <c r="D194" s="26"/>
      <c r="E194" s="48" t="s">
        <v>0</v>
      </c>
      <c r="F194" s="46">
        <v>436.5</v>
      </c>
      <c r="G194" s="46">
        <v>104.3</v>
      </c>
      <c r="H194" s="46">
        <v>3.2</v>
      </c>
      <c r="I194" s="46">
        <v>0.469</v>
      </c>
      <c r="J194" s="46">
        <v>15.8</v>
      </c>
      <c r="K194" s="46">
        <v>4.2</v>
      </c>
      <c r="L194" s="46">
        <v>2.8</v>
      </c>
      <c r="M194" s="46">
        <v>0.2</v>
      </c>
      <c r="N194" s="13" t="s">
        <v>23</v>
      </c>
      <c r="O194"/>
    </row>
    <row r="195" spans="1:23" ht="20.25" customHeight="1">
      <c r="A195" s="148"/>
      <c r="B195" s="24">
        <v>0</v>
      </c>
      <c r="C195" s="41" t="s">
        <v>3</v>
      </c>
      <c r="D195" s="26"/>
      <c r="E195" s="48" t="s">
        <v>481</v>
      </c>
      <c r="F195" s="59">
        <v>2443.1</v>
      </c>
      <c r="G195" s="46">
        <v>583.9</v>
      </c>
      <c r="H195" s="46">
        <v>10.4</v>
      </c>
      <c r="I195" s="46">
        <v>2.6</v>
      </c>
      <c r="J195" s="46">
        <v>62.8</v>
      </c>
      <c r="K195" s="46">
        <v>0.2</v>
      </c>
      <c r="L195" s="46">
        <v>57.8</v>
      </c>
      <c r="M195" s="46">
        <v>0.8</v>
      </c>
      <c r="N195" s="13" t="s">
        <v>23</v>
      </c>
      <c r="O195"/>
      <c r="P195" s="58"/>
      <c r="Q195" s="58"/>
      <c r="R195" s="58"/>
      <c r="S195" s="58"/>
      <c r="T195" s="58"/>
      <c r="U195" s="58"/>
      <c r="V195" s="58"/>
      <c r="W195" s="58"/>
    </row>
    <row r="196" spans="1:15" ht="20.25" customHeight="1">
      <c r="A196" s="148"/>
      <c r="B196" s="15">
        <v>0</v>
      </c>
      <c r="C196" s="41" t="s">
        <v>93</v>
      </c>
      <c r="D196" s="26"/>
      <c r="E196" s="48" t="s">
        <v>72</v>
      </c>
      <c r="F196" s="107">
        <v>248.1</v>
      </c>
      <c r="G196" s="107">
        <v>59.4</v>
      </c>
      <c r="H196" s="107">
        <v>0.8</v>
      </c>
      <c r="I196" s="107">
        <v>0</v>
      </c>
      <c r="J196" s="107">
        <v>9.1</v>
      </c>
      <c r="K196" s="107">
        <v>1.9</v>
      </c>
      <c r="L196" s="107">
        <v>4.1</v>
      </c>
      <c r="M196" s="107">
        <v>0</v>
      </c>
      <c r="N196" s="13" t="s">
        <v>23</v>
      </c>
      <c r="O196"/>
    </row>
    <row r="197" spans="1:15" ht="20.25" customHeight="1">
      <c r="A197" s="148"/>
      <c r="B197" s="24">
        <v>0</v>
      </c>
      <c r="C197" s="34" t="str">
        <f>$C$10</f>
        <v>Sobremesa</v>
      </c>
      <c r="D197" s="26"/>
      <c r="E197" s="48" t="s">
        <v>10</v>
      </c>
      <c r="F197" s="112">
        <v>319.7</v>
      </c>
      <c r="G197" s="113">
        <v>76.4</v>
      </c>
      <c r="H197" s="113">
        <v>0.5</v>
      </c>
      <c r="I197" s="113">
        <v>0.2</v>
      </c>
      <c r="J197" s="113">
        <v>16.9</v>
      </c>
      <c r="K197" s="113">
        <v>16.7</v>
      </c>
      <c r="L197" s="113">
        <v>1.1</v>
      </c>
      <c r="M197" s="113">
        <v>0</v>
      </c>
      <c r="N197" s="13" t="s">
        <v>23</v>
      </c>
      <c r="O197"/>
    </row>
    <row r="198" spans="1:15" ht="20.25" customHeight="1">
      <c r="A198" s="148"/>
      <c r="B198" s="15">
        <v>0</v>
      </c>
      <c r="C198" s="34" t="str">
        <f>$C$11</f>
        <v>Pão</v>
      </c>
      <c r="D198" s="26"/>
      <c r="E198" s="48" t="s">
        <v>404</v>
      </c>
      <c r="F198" s="149" t="s">
        <v>40</v>
      </c>
      <c r="G198" s="150"/>
      <c r="H198" s="150"/>
      <c r="I198" s="150"/>
      <c r="J198" s="150"/>
      <c r="K198" s="150"/>
      <c r="L198" s="150"/>
      <c r="M198" s="151"/>
      <c r="N198" s="12"/>
      <c r="O198"/>
    </row>
    <row r="199" spans="1:15" ht="19.5" customHeight="1">
      <c r="A199" s="28"/>
      <c r="B199" s="24">
        <v>0</v>
      </c>
      <c r="C199" s="29"/>
      <c r="D199" s="26"/>
      <c r="E199" s="54"/>
      <c r="F199" s="114"/>
      <c r="G199" s="114"/>
      <c r="H199" s="114"/>
      <c r="I199" s="114"/>
      <c r="J199" s="114"/>
      <c r="K199" s="114"/>
      <c r="L199" s="114"/>
      <c r="M199" s="114"/>
      <c r="N199" s="4"/>
      <c r="O199"/>
    </row>
    <row r="200" spans="1:15" ht="19.5" customHeight="1" thickBot="1">
      <c r="A200" s="31"/>
      <c r="B200" s="15">
        <v>0</v>
      </c>
      <c r="C200" s="32"/>
      <c r="D200" s="26"/>
      <c r="E200" s="51"/>
      <c r="F200" s="116" t="s">
        <v>32</v>
      </c>
      <c r="G200" s="116" t="s">
        <v>33</v>
      </c>
      <c r="H200" s="116" t="s">
        <v>34</v>
      </c>
      <c r="I200" s="116" t="s">
        <v>35</v>
      </c>
      <c r="J200" s="116" t="s">
        <v>36</v>
      </c>
      <c r="K200" s="116" t="s">
        <v>39</v>
      </c>
      <c r="L200" s="116" t="s">
        <v>37</v>
      </c>
      <c r="M200" s="116" t="s">
        <v>38</v>
      </c>
      <c r="N200" s="9"/>
      <c r="O200"/>
    </row>
    <row r="201" spans="1:16" ht="20.25" customHeight="1" thickTop="1">
      <c r="A201" s="134" t="s">
        <v>7</v>
      </c>
      <c r="B201" s="24">
        <v>0</v>
      </c>
      <c r="C201" s="33" t="str">
        <f>$C$7</f>
        <v>Sopa</v>
      </c>
      <c r="D201" s="26"/>
      <c r="E201" s="48" t="s">
        <v>95</v>
      </c>
      <c r="F201" s="46">
        <v>883.4</v>
      </c>
      <c r="G201" s="46">
        <v>211.1</v>
      </c>
      <c r="H201" s="46">
        <v>3.7</v>
      </c>
      <c r="I201" s="46">
        <v>0.6</v>
      </c>
      <c r="J201" s="46">
        <v>32.2</v>
      </c>
      <c r="K201" s="46">
        <v>4.9</v>
      </c>
      <c r="L201" s="46">
        <v>11.7</v>
      </c>
      <c r="M201" s="46">
        <v>0.2</v>
      </c>
      <c r="N201" s="13" t="s">
        <v>23</v>
      </c>
      <c r="O201"/>
      <c r="P201" s="102"/>
    </row>
    <row r="202" spans="1:16" ht="41.25" customHeight="1">
      <c r="A202" s="148"/>
      <c r="B202" s="15">
        <v>0</v>
      </c>
      <c r="C202" s="41" t="s">
        <v>3</v>
      </c>
      <c r="D202" s="26"/>
      <c r="E202" s="48" t="s">
        <v>482</v>
      </c>
      <c r="F202" s="59">
        <f>702.8+1007.1</f>
        <v>1709.9</v>
      </c>
      <c r="G202" s="46">
        <f>168+240.7</f>
        <v>408.7</v>
      </c>
      <c r="H202" s="46">
        <f>5.4</f>
        <v>5.4</v>
      </c>
      <c r="I202" s="46">
        <f>0.8</f>
        <v>0.8</v>
      </c>
      <c r="J202" s="46">
        <v>51.8</v>
      </c>
      <c r="K202" s="46">
        <v>3.2</v>
      </c>
      <c r="L202" s="46">
        <f>29.9+6.8</f>
        <v>36.699999999999996</v>
      </c>
      <c r="M202" s="46">
        <f>0.5+0.2</f>
        <v>0.7</v>
      </c>
      <c r="N202" s="13" t="s">
        <v>23</v>
      </c>
      <c r="O202"/>
      <c r="P202" s="102"/>
    </row>
    <row r="203" spans="1:16" ht="20.25" customHeight="1">
      <c r="A203" s="148"/>
      <c r="B203" s="24">
        <v>0</v>
      </c>
      <c r="C203" s="41" t="s">
        <v>93</v>
      </c>
      <c r="D203" s="26"/>
      <c r="E203" s="48" t="s">
        <v>62</v>
      </c>
      <c r="F203" s="107">
        <v>223.3</v>
      </c>
      <c r="G203" s="107">
        <v>53.5</v>
      </c>
      <c r="H203" s="107">
        <v>0.8</v>
      </c>
      <c r="I203" s="107">
        <v>0.045</v>
      </c>
      <c r="J203" s="107">
        <v>9.1</v>
      </c>
      <c r="K203" s="107">
        <v>2.1</v>
      </c>
      <c r="L203" s="107">
        <v>2.6</v>
      </c>
      <c r="M203" s="107">
        <v>0</v>
      </c>
      <c r="N203" s="13" t="s">
        <v>23</v>
      </c>
      <c r="P203" s="102"/>
    </row>
    <row r="204" spans="1:14" ht="20.25" customHeight="1">
      <c r="A204" s="148"/>
      <c r="B204" s="15">
        <v>0</v>
      </c>
      <c r="C204" s="34" t="str">
        <f>$C$10</f>
        <v>Sobremesa</v>
      </c>
      <c r="D204" s="26"/>
      <c r="E204" s="48" t="s">
        <v>22</v>
      </c>
      <c r="F204" s="112" t="s">
        <v>405</v>
      </c>
      <c r="G204" s="113" t="s">
        <v>406</v>
      </c>
      <c r="H204" s="113" t="s">
        <v>407</v>
      </c>
      <c r="I204" s="113" t="s">
        <v>408</v>
      </c>
      <c r="J204" s="113" t="s">
        <v>409</v>
      </c>
      <c r="K204" s="113" t="s">
        <v>410</v>
      </c>
      <c r="L204" s="113" t="s">
        <v>411</v>
      </c>
      <c r="M204" s="113" t="s">
        <v>412</v>
      </c>
      <c r="N204" s="13" t="s">
        <v>23</v>
      </c>
    </row>
    <row r="205" spans="1:14" ht="20.25" customHeight="1">
      <c r="A205" s="148"/>
      <c r="B205" s="24">
        <v>0</v>
      </c>
      <c r="C205" s="34" t="str">
        <f>$C$11</f>
        <v>Pão</v>
      </c>
      <c r="D205" s="26"/>
      <c r="E205" s="48" t="s">
        <v>404</v>
      </c>
      <c r="F205" s="149" t="s">
        <v>40</v>
      </c>
      <c r="G205" s="150"/>
      <c r="H205" s="150"/>
      <c r="I205" s="150"/>
      <c r="J205" s="150"/>
      <c r="K205" s="150"/>
      <c r="L205" s="150"/>
      <c r="M205" s="151"/>
      <c r="N205" s="12"/>
    </row>
    <row r="206" spans="1:14" ht="19.5" customHeight="1">
      <c r="A206" s="28"/>
      <c r="B206" s="15">
        <v>0</v>
      </c>
      <c r="C206" s="29"/>
      <c r="D206" s="26"/>
      <c r="E206" s="54"/>
      <c r="F206" s="114"/>
      <c r="G206" s="114"/>
      <c r="H206" s="114"/>
      <c r="I206" s="114"/>
      <c r="J206" s="114"/>
      <c r="K206" s="114"/>
      <c r="L206" s="114"/>
      <c r="M206" s="114"/>
      <c r="N206" s="4"/>
    </row>
    <row r="207" spans="1:14" ht="19.5" customHeight="1" thickBot="1">
      <c r="A207" s="31"/>
      <c r="B207" s="24">
        <v>0</v>
      </c>
      <c r="C207" s="32"/>
      <c r="D207" s="26"/>
      <c r="E207" s="51"/>
      <c r="F207" s="116" t="s">
        <v>32</v>
      </c>
      <c r="G207" s="116" t="s">
        <v>33</v>
      </c>
      <c r="H207" s="116" t="s">
        <v>34</v>
      </c>
      <c r="I207" s="116" t="s">
        <v>35</v>
      </c>
      <c r="J207" s="116" t="s">
        <v>36</v>
      </c>
      <c r="K207" s="116" t="s">
        <v>39</v>
      </c>
      <c r="L207" s="116" t="s">
        <v>37</v>
      </c>
      <c r="M207" s="116" t="s">
        <v>38</v>
      </c>
      <c r="N207" s="9"/>
    </row>
    <row r="208" spans="1:14" ht="20.25" customHeight="1" thickTop="1">
      <c r="A208" s="134" t="s">
        <v>8</v>
      </c>
      <c r="B208" s="15">
        <v>0</v>
      </c>
      <c r="C208" s="33" t="str">
        <f>$C$7</f>
        <v>Sopa</v>
      </c>
      <c r="D208" s="26"/>
      <c r="E208" s="48" t="s">
        <v>17</v>
      </c>
      <c r="F208" s="46">
        <v>514.1</v>
      </c>
      <c r="G208" s="46">
        <v>122.9</v>
      </c>
      <c r="H208" s="46">
        <v>3.4</v>
      </c>
      <c r="I208" s="46">
        <v>0.5</v>
      </c>
      <c r="J208" s="46">
        <v>18.2</v>
      </c>
      <c r="K208" s="46">
        <v>4.7</v>
      </c>
      <c r="L208" s="46">
        <v>4.6</v>
      </c>
      <c r="M208" s="46">
        <v>0.2</v>
      </c>
      <c r="N208" s="13" t="s">
        <v>23</v>
      </c>
    </row>
    <row r="209" spans="1:14" ht="38.25">
      <c r="A209" s="148"/>
      <c r="B209" s="24">
        <v>0</v>
      </c>
      <c r="C209" s="41" t="s">
        <v>3</v>
      </c>
      <c r="D209" s="26"/>
      <c r="E209" s="48" t="s">
        <v>483</v>
      </c>
      <c r="F209" s="59">
        <f>997+1198.4</f>
        <v>2195.4</v>
      </c>
      <c r="G209" s="46">
        <f>238.3+286.4</f>
        <v>524.7</v>
      </c>
      <c r="H209" s="46">
        <f>10.5+1.5</f>
        <v>12</v>
      </c>
      <c r="I209" s="46">
        <f>3+0.3</f>
        <v>3.3</v>
      </c>
      <c r="J209" s="46">
        <f>0.3+56.9</f>
        <v>57.199999999999996</v>
      </c>
      <c r="K209" s="46">
        <f>0.2+2.5</f>
        <v>2.7</v>
      </c>
      <c r="L209" s="46">
        <f>35.6+9.7</f>
        <v>45.3</v>
      </c>
      <c r="M209" s="46">
        <f>0.3+0.1</f>
        <v>0.4</v>
      </c>
      <c r="N209" s="13" t="s">
        <v>23</v>
      </c>
    </row>
    <row r="210" spans="1:14" ht="20.25" customHeight="1">
      <c r="A210" s="148"/>
      <c r="B210" s="15">
        <v>0</v>
      </c>
      <c r="C210" s="41" t="s">
        <v>93</v>
      </c>
      <c r="D210" s="26"/>
      <c r="E210" s="48" t="s">
        <v>73</v>
      </c>
      <c r="F210" s="107">
        <v>75.6</v>
      </c>
      <c r="G210" s="107">
        <v>18.1</v>
      </c>
      <c r="H210" s="107">
        <v>0.3</v>
      </c>
      <c r="I210" s="107">
        <v>0.1</v>
      </c>
      <c r="J210" s="107">
        <v>2.3</v>
      </c>
      <c r="K210" s="107">
        <v>2.3</v>
      </c>
      <c r="L210" s="107">
        <v>1.6</v>
      </c>
      <c r="M210" s="107">
        <v>0.1</v>
      </c>
      <c r="N210" s="13" t="s">
        <v>23</v>
      </c>
    </row>
    <row r="211" spans="1:14" ht="20.25" customHeight="1">
      <c r="A211" s="148"/>
      <c r="B211" s="24">
        <v>0</v>
      </c>
      <c r="C211" s="34" t="str">
        <f>$C$10</f>
        <v>Sobremesa</v>
      </c>
      <c r="D211" s="26"/>
      <c r="E211" s="48" t="s">
        <v>10</v>
      </c>
      <c r="F211" s="112">
        <v>319.7</v>
      </c>
      <c r="G211" s="113">
        <v>76.4</v>
      </c>
      <c r="H211" s="113">
        <v>0.5</v>
      </c>
      <c r="I211" s="113">
        <v>0.2</v>
      </c>
      <c r="J211" s="113">
        <v>16.9</v>
      </c>
      <c r="K211" s="113">
        <v>16.7</v>
      </c>
      <c r="L211" s="113">
        <v>1.1</v>
      </c>
      <c r="M211" s="113">
        <v>0</v>
      </c>
      <c r="N211" s="13" t="s">
        <v>23</v>
      </c>
    </row>
    <row r="212" spans="1:14" ht="20.25" customHeight="1">
      <c r="A212" s="148"/>
      <c r="B212" s="15">
        <v>0</v>
      </c>
      <c r="C212" s="34" t="str">
        <f>$C$11</f>
        <v>Pão</v>
      </c>
      <c r="D212" s="26"/>
      <c r="E212" s="48" t="s">
        <v>404</v>
      </c>
      <c r="F212" s="149" t="s">
        <v>40</v>
      </c>
      <c r="G212" s="150"/>
      <c r="H212" s="150"/>
      <c r="I212" s="150"/>
      <c r="J212" s="150"/>
      <c r="K212" s="150"/>
      <c r="L212" s="150"/>
      <c r="M212" s="151"/>
      <c r="N212" s="12"/>
    </row>
    <row r="213" spans="1:14" ht="19.5" customHeight="1">
      <c r="A213" s="28"/>
      <c r="B213" s="24">
        <v>0</v>
      </c>
      <c r="C213" s="29"/>
      <c r="D213" s="26"/>
      <c r="E213" s="54"/>
      <c r="F213" s="114"/>
      <c r="G213" s="114"/>
      <c r="H213" s="114"/>
      <c r="I213" s="114"/>
      <c r="J213" s="114"/>
      <c r="K213" s="114"/>
      <c r="L213" s="114"/>
      <c r="M213" s="114"/>
      <c r="N213" s="4"/>
    </row>
    <row r="214" spans="1:14" ht="19.5" customHeight="1" thickBot="1">
      <c r="A214" s="31"/>
      <c r="B214" s="15">
        <v>0</v>
      </c>
      <c r="C214" s="32"/>
      <c r="D214" s="26"/>
      <c r="E214" s="51"/>
      <c r="F214" s="116" t="s">
        <v>32</v>
      </c>
      <c r="G214" s="116" t="s">
        <v>33</v>
      </c>
      <c r="H214" s="116" t="s">
        <v>34</v>
      </c>
      <c r="I214" s="116" t="s">
        <v>35</v>
      </c>
      <c r="J214" s="116" t="s">
        <v>36</v>
      </c>
      <c r="K214" s="116" t="s">
        <v>39</v>
      </c>
      <c r="L214" s="116" t="s">
        <v>37</v>
      </c>
      <c r="M214" s="116" t="s">
        <v>38</v>
      </c>
      <c r="N214" s="9"/>
    </row>
    <row r="215" spans="1:16" ht="20.25" customHeight="1" thickTop="1">
      <c r="A215" s="134" t="s">
        <v>9</v>
      </c>
      <c r="B215" s="24">
        <v>0</v>
      </c>
      <c r="C215" s="33" t="str">
        <f>$C$7</f>
        <v>Sopa</v>
      </c>
      <c r="D215" s="26"/>
      <c r="E215" s="48" t="s">
        <v>70</v>
      </c>
      <c r="F215" s="46">
        <v>288.8</v>
      </c>
      <c r="G215" s="46">
        <v>69</v>
      </c>
      <c r="H215" s="46">
        <v>3.4</v>
      </c>
      <c r="I215" s="46">
        <v>0.4655</v>
      </c>
      <c r="J215" s="46">
        <v>6.9</v>
      </c>
      <c r="K215" s="46">
        <v>5.8</v>
      </c>
      <c r="L215" s="46">
        <v>3</v>
      </c>
      <c r="M215" s="46">
        <v>0.2</v>
      </c>
      <c r="N215" s="13" t="s">
        <v>23</v>
      </c>
      <c r="P215" s="102"/>
    </row>
    <row r="216" spans="1:16" ht="20.25" customHeight="1">
      <c r="A216" s="148"/>
      <c r="B216" s="15">
        <v>0</v>
      </c>
      <c r="C216" s="41" t="s">
        <v>3</v>
      </c>
      <c r="D216" s="26" t="s">
        <v>71</v>
      </c>
      <c r="E216" s="123" t="s">
        <v>484</v>
      </c>
      <c r="F216" s="59">
        <f>1340.5+1244.6</f>
        <v>2585.1</v>
      </c>
      <c r="G216" s="46">
        <f>320.4+297.5</f>
        <v>617.9</v>
      </c>
      <c r="H216" s="46">
        <f>16.3+3.6</f>
        <v>19.900000000000002</v>
      </c>
      <c r="I216" s="46">
        <f>2.7+0.6</f>
        <v>3.3000000000000003</v>
      </c>
      <c r="J216" s="46">
        <v>56.3</v>
      </c>
      <c r="K216" s="46">
        <v>1.1</v>
      </c>
      <c r="L216" s="46">
        <f>43.3+8.4</f>
        <v>51.699999999999996</v>
      </c>
      <c r="M216" s="46">
        <f>0.5+0.1</f>
        <v>0.6</v>
      </c>
      <c r="N216" s="40" t="s">
        <v>23</v>
      </c>
      <c r="P216" s="102"/>
    </row>
    <row r="217" spans="1:16" ht="20.25" customHeight="1">
      <c r="A217" s="148"/>
      <c r="B217" s="24">
        <v>0</v>
      </c>
      <c r="C217" s="41" t="s">
        <v>93</v>
      </c>
      <c r="D217" s="26"/>
      <c r="E217" s="48" t="s">
        <v>99</v>
      </c>
      <c r="F217" s="107">
        <v>89.2</v>
      </c>
      <c r="G217" s="107">
        <v>21.3</v>
      </c>
      <c r="H217" s="107">
        <v>0.3</v>
      </c>
      <c r="I217" s="107">
        <v>0</v>
      </c>
      <c r="J217" s="107">
        <v>3.3</v>
      </c>
      <c r="K217" s="107">
        <v>3</v>
      </c>
      <c r="L217" s="107">
        <v>1.5</v>
      </c>
      <c r="M217" s="107">
        <v>0</v>
      </c>
      <c r="N217" s="13" t="s">
        <v>23</v>
      </c>
      <c r="P217" s="102"/>
    </row>
    <row r="218" spans="1:14" ht="20.25" customHeight="1">
      <c r="A218" s="148"/>
      <c r="B218" s="15">
        <v>0</v>
      </c>
      <c r="C218" s="34" t="str">
        <f>$C$10</f>
        <v>Sobremesa</v>
      </c>
      <c r="D218" s="26"/>
      <c r="E218" s="48" t="s">
        <v>441</v>
      </c>
      <c r="F218" s="112" t="s">
        <v>442</v>
      </c>
      <c r="G218" s="113" t="s">
        <v>443</v>
      </c>
      <c r="H218" s="113" t="s">
        <v>444</v>
      </c>
      <c r="I218" s="113" t="s">
        <v>445</v>
      </c>
      <c r="J218" s="113" t="s">
        <v>446</v>
      </c>
      <c r="K218" s="113" t="s">
        <v>447</v>
      </c>
      <c r="L218" s="113" t="s">
        <v>448</v>
      </c>
      <c r="M218" s="113" t="s">
        <v>449</v>
      </c>
      <c r="N218" s="13" t="s">
        <v>23</v>
      </c>
    </row>
    <row r="219" spans="1:14" ht="20.25" customHeight="1">
      <c r="A219" s="148"/>
      <c r="B219" s="24">
        <v>0</v>
      </c>
      <c r="C219" s="34" t="str">
        <f>$C$11</f>
        <v>Pão</v>
      </c>
      <c r="D219" s="26"/>
      <c r="E219" s="48" t="s">
        <v>404</v>
      </c>
      <c r="F219" s="158" t="s">
        <v>40</v>
      </c>
      <c r="G219" s="159"/>
      <c r="H219" s="159"/>
      <c r="I219" s="159"/>
      <c r="J219" s="159"/>
      <c r="K219" s="159"/>
      <c r="L219" s="159"/>
      <c r="M219" s="160"/>
      <c r="N219" s="12"/>
    </row>
    <row r="220" spans="1:14" ht="123" customHeight="1">
      <c r="A220" s="143" t="str">
        <f>+A$40</f>
        <v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5"/>
    </row>
    <row r="221" spans="2:14" ht="39.75" customHeight="1">
      <c r="B221" s="24">
        <v>0</v>
      </c>
      <c r="C221" s="47" t="s">
        <v>50</v>
      </c>
      <c r="D221" s="22"/>
      <c r="E221" s="55" t="s">
        <v>375</v>
      </c>
      <c r="F221" s="35"/>
      <c r="G221" s="35"/>
      <c r="H221" s="35"/>
      <c r="I221" s="35"/>
      <c r="J221" s="35"/>
      <c r="K221" s="35"/>
      <c r="L221" s="35"/>
      <c r="M221" s="35"/>
      <c r="N221" s="10"/>
    </row>
    <row r="222" spans="2:14" ht="19.5" customHeight="1" thickBot="1">
      <c r="B222" s="15">
        <v>0</v>
      </c>
      <c r="E222" s="51"/>
      <c r="F222" s="37" t="s">
        <v>32</v>
      </c>
      <c r="G222" s="37" t="s">
        <v>33</v>
      </c>
      <c r="H222" s="37" t="s">
        <v>34</v>
      </c>
      <c r="I222" s="37" t="s">
        <v>35</v>
      </c>
      <c r="J222" s="37" t="s">
        <v>36</v>
      </c>
      <c r="K222" s="37" t="s">
        <v>39</v>
      </c>
      <c r="L222" s="37" t="s">
        <v>37</v>
      </c>
      <c r="M222" s="37" t="s">
        <v>38</v>
      </c>
      <c r="N222" s="9"/>
    </row>
    <row r="223" spans="1:14" ht="20.25" customHeight="1" thickTop="1">
      <c r="A223" s="134" t="s">
        <v>1</v>
      </c>
      <c r="B223" s="24">
        <v>0</v>
      </c>
      <c r="C223" s="25" t="s">
        <v>2</v>
      </c>
      <c r="D223" s="26"/>
      <c r="E223" s="48" t="s">
        <v>75</v>
      </c>
      <c r="F223" s="46">
        <v>260.6</v>
      </c>
      <c r="G223" s="46">
        <v>62.3</v>
      </c>
      <c r="H223" s="46">
        <v>3.5</v>
      </c>
      <c r="I223" s="46">
        <v>0.6</v>
      </c>
      <c r="J223" s="46">
        <v>6.1</v>
      </c>
      <c r="K223" s="46">
        <v>5.3</v>
      </c>
      <c r="L223" s="46">
        <v>2</v>
      </c>
      <c r="M223" s="46">
        <v>0.2</v>
      </c>
      <c r="N223" s="13" t="s">
        <v>23</v>
      </c>
    </row>
    <row r="224" spans="1:14" ht="36">
      <c r="A224" s="148"/>
      <c r="B224" s="15">
        <v>0</v>
      </c>
      <c r="C224" s="41" t="s">
        <v>3</v>
      </c>
      <c r="D224" s="26"/>
      <c r="E224" s="48" t="s">
        <v>393</v>
      </c>
      <c r="F224" s="59">
        <f>1041.5+1100.1</f>
        <v>2141.6</v>
      </c>
      <c r="G224" s="46">
        <f>248.9+263</f>
        <v>511.9</v>
      </c>
      <c r="H224" s="46">
        <f>10.6+3.4</f>
        <v>14</v>
      </c>
      <c r="I224" s="46">
        <f>3+0.5</f>
        <v>3.5</v>
      </c>
      <c r="J224" s="46">
        <f>2.6+51.7</f>
        <v>54.300000000000004</v>
      </c>
      <c r="K224" s="46">
        <f>2.4+0.3</f>
        <v>2.6999999999999997</v>
      </c>
      <c r="L224" s="46">
        <f>36+4.9</f>
        <v>40.9</v>
      </c>
      <c r="M224" s="46">
        <f>0.4+0.2</f>
        <v>0.6000000000000001</v>
      </c>
      <c r="N224" s="13" t="s">
        <v>23</v>
      </c>
    </row>
    <row r="225" spans="1:14" ht="20.25" customHeight="1">
      <c r="A225" s="148"/>
      <c r="B225" s="24">
        <v>0</v>
      </c>
      <c r="C225" s="41" t="s">
        <v>93</v>
      </c>
      <c r="D225" s="26"/>
      <c r="E225" s="48" t="s">
        <v>73</v>
      </c>
      <c r="F225" s="107">
        <v>75.6</v>
      </c>
      <c r="G225" s="107">
        <v>18.1</v>
      </c>
      <c r="H225" s="107">
        <v>0.3</v>
      </c>
      <c r="I225" s="107">
        <v>0.1</v>
      </c>
      <c r="J225" s="107">
        <v>2.3</v>
      </c>
      <c r="K225" s="107">
        <v>2.3</v>
      </c>
      <c r="L225" s="107">
        <v>1.6</v>
      </c>
      <c r="M225" s="107">
        <v>0.1</v>
      </c>
      <c r="N225" s="13" t="s">
        <v>23</v>
      </c>
    </row>
    <row r="226" spans="1:14" ht="20.25" customHeight="1">
      <c r="A226" s="148"/>
      <c r="B226" s="15">
        <v>0</v>
      </c>
      <c r="C226" s="27" t="s">
        <v>4</v>
      </c>
      <c r="D226" s="26"/>
      <c r="E226" s="48" t="s">
        <v>10</v>
      </c>
      <c r="F226" s="112">
        <v>319.7</v>
      </c>
      <c r="G226" s="113">
        <v>76.4</v>
      </c>
      <c r="H226" s="113">
        <v>0.5</v>
      </c>
      <c r="I226" s="113">
        <v>0.2</v>
      </c>
      <c r="J226" s="113">
        <v>16.9</v>
      </c>
      <c r="K226" s="113">
        <v>16.7</v>
      </c>
      <c r="L226" s="113">
        <v>1.1</v>
      </c>
      <c r="M226" s="113">
        <v>0</v>
      </c>
      <c r="N226" s="13" t="s">
        <v>23</v>
      </c>
    </row>
    <row r="227" spans="1:14" ht="20.25" customHeight="1">
      <c r="A227" s="148"/>
      <c r="B227" s="24">
        <v>0</v>
      </c>
      <c r="C227" s="27" t="s">
        <v>5</v>
      </c>
      <c r="D227" s="26"/>
      <c r="E227" s="48" t="s">
        <v>404</v>
      </c>
      <c r="F227" s="149" t="s">
        <v>40</v>
      </c>
      <c r="G227" s="150"/>
      <c r="H227" s="150"/>
      <c r="I227" s="150"/>
      <c r="J227" s="150"/>
      <c r="K227" s="150"/>
      <c r="L227" s="150"/>
      <c r="M227" s="151"/>
      <c r="N227" s="12"/>
    </row>
    <row r="228" spans="1:14" ht="19.5" customHeight="1">
      <c r="A228" s="28"/>
      <c r="B228" s="15">
        <v>0</v>
      </c>
      <c r="C228" s="29"/>
      <c r="D228" s="26"/>
      <c r="E228" s="54"/>
      <c r="F228" s="114"/>
      <c r="G228" s="114"/>
      <c r="H228" s="114"/>
      <c r="I228" s="114"/>
      <c r="J228" s="114"/>
      <c r="K228" s="114"/>
      <c r="L228" s="114"/>
      <c r="M228" s="114"/>
      <c r="N228" s="4"/>
    </row>
    <row r="229" spans="1:14" ht="19.5" customHeight="1" thickBot="1">
      <c r="A229" s="31"/>
      <c r="B229" s="24">
        <v>0</v>
      </c>
      <c r="C229" s="32"/>
      <c r="D229" s="26"/>
      <c r="E229" s="51"/>
      <c r="F229" s="116" t="s">
        <v>32</v>
      </c>
      <c r="G229" s="116" t="s">
        <v>33</v>
      </c>
      <c r="H229" s="116" t="s">
        <v>34</v>
      </c>
      <c r="I229" s="116" t="s">
        <v>35</v>
      </c>
      <c r="J229" s="116" t="s">
        <v>36</v>
      </c>
      <c r="K229" s="116" t="s">
        <v>39</v>
      </c>
      <c r="L229" s="116" t="s">
        <v>37</v>
      </c>
      <c r="M229" s="116" t="s">
        <v>38</v>
      </c>
      <c r="N229" s="9"/>
    </row>
    <row r="230" spans="1:14" ht="20.25" customHeight="1" thickTop="1">
      <c r="A230" s="134" t="s">
        <v>6</v>
      </c>
      <c r="B230" s="15">
        <v>0</v>
      </c>
      <c r="C230" s="33" t="str">
        <f>$C$7</f>
        <v>Sopa</v>
      </c>
      <c r="D230" s="26"/>
      <c r="E230" s="48" t="s">
        <v>19</v>
      </c>
      <c r="F230" s="46">
        <v>458.7</v>
      </c>
      <c r="G230" s="46">
        <v>109.6</v>
      </c>
      <c r="H230" s="46">
        <v>3.2</v>
      </c>
      <c r="I230" s="46">
        <v>0.514</v>
      </c>
      <c r="J230" s="46">
        <v>16.1</v>
      </c>
      <c r="K230" s="46">
        <v>3</v>
      </c>
      <c r="L230" s="46">
        <v>3.8</v>
      </c>
      <c r="M230" s="46">
        <v>0.2</v>
      </c>
      <c r="N230" s="13" t="s">
        <v>23</v>
      </c>
    </row>
    <row r="231" spans="1:14" ht="20.25" customHeight="1">
      <c r="A231" s="148"/>
      <c r="B231" s="24">
        <v>0</v>
      </c>
      <c r="C231" s="41" t="s">
        <v>3</v>
      </c>
      <c r="D231" s="26"/>
      <c r="E231" s="48" t="s">
        <v>485</v>
      </c>
      <c r="F231" s="59">
        <f>1672.2</f>
        <v>1672.2</v>
      </c>
      <c r="G231" s="46">
        <f>399.6</f>
        <v>399.6</v>
      </c>
      <c r="H231" s="46">
        <v>0.8</v>
      </c>
      <c r="I231" s="46">
        <v>0.2</v>
      </c>
      <c r="J231" s="46">
        <v>53.6</v>
      </c>
      <c r="K231" s="46">
        <v>4.9</v>
      </c>
      <c r="L231" s="46">
        <v>43.1</v>
      </c>
      <c r="M231" s="46">
        <v>7.3</v>
      </c>
      <c r="N231" s="13" t="s">
        <v>23</v>
      </c>
    </row>
    <row r="232" spans="1:14" ht="20.25" customHeight="1">
      <c r="A232" s="148"/>
      <c r="B232" s="15">
        <v>0</v>
      </c>
      <c r="C232" s="41" t="s">
        <v>93</v>
      </c>
      <c r="D232" s="26"/>
      <c r="E232" s="48" t="s">
        <v>78</v>
      </c>
      <c r="F232" s="107">
        <v>235.7</v>
      </c>
      <c r="G232" s="107">
        <v>56.5</v>
      </c>
      <c r="H232" s="107">
        <v>0.7</v>
      </c>
      <c r="I232" s="107">
        <v>0</v>
      </c>
      <c r="J232" s="107">
        <v>10.6</v>
      </c>
      <c r="K232" s="107">
        <v>3.4</v>
      </c>
      <c r="L232" s="107">
        <v>2.1</v>
      </c>
      <c r="M232" s="107">
        <v>0.1</v>
      </c>
      <c r="N232" s="13" t="s">
        <v>23</v>
      </c>
    </row>
    <row r="233" spans="1:14" ht="20.25" customHeight="1">
      <c r="A233" s="148"/>
      <c r="B233" s="24">
        <v>0</v>
      </c>
      <c r="C233" s="34" t="str">
        <f>$C$10</f>
        <v>Sobremesa</v>
      </c>
      <c r="D233" s="26"/>
      <c r="E233" s="48" t="s">
        <v>450</v>
      </c>
      <c r="F233" s="112" t="s">
        <v>451</v>
      </c>
      <c r="G233" s="113" t="s">
        <v>452</v>
      </c>
      <c r="H233" s="113" t="s">
        <v>453</v>
      </c>
      <c r="I233" s="113" t="s">
        <v>454</v>
      </c>
      <c r="J233" s="113" t="s">
        <v>455</v>
      </c>
      <c r="K233" s="113" t="s">
        <v>456</v>
      </c>
      <c r="L233" s="113" t="s">
        <v>457</v>
      </c>
      <c r="M233" s="113" t="s">
        <v>421</v>
      </c>
      <c r="N233" s="13" t="s">
        <v>23</v>
      </c>
    </row>
    <row r="234" spans="1:14" ht="20.25" customHeight="1">
      <c r="A234" s="148"/>
      <c r="B234" s="15">
        <v>0</v>
      </c>
      <c r="C234" s="34" t="str">
        <f>$C$11</f>
        <v>Pão</v>
      </c>
      <c r="D234" s="26"/>
      <c r="E234" s="48" t="s">
        <v>404</v>
      </c>
      <c r="F234" s="149" t="s">
        <v>40</v>
      </c>
      <c r="G234" s="150"/>
      <c r="H234" s="150"/>
      <c r="I234" s="150"/>
      <c r="J234" s="150"/>
      <c r="K234" s="150"/>
      <c r="L234" s="150"/>
      <c r="M234" s="151"/>
      <c r="N234" s="12"/>
    </row>
    <row r="235" spans="1:14" ht="19.5" customHeight="1">
      <c r="A235" s="28"/>
      <c r="B235" s="24">
        <v>0</v>
      </c>
      <c r="C235" s="29"/>
      <c r="D235" s="26"/>
      <c r="F235" s="114"/>
      <c r="G235" s="114"/>
      <c r="H235" s="114"/>
      <c r="I235" s="114"/>
      <c r="J235" s="114"/>
      <c r="K235" s="114"/>
      <c r="L235" s="114"/>
      <c r="M235" s="114"/>
      <c r="N235" s="4"/>
    </row>
    <row r="236" spans="1:16" ht="19.5" customHeight="1" thickBot="1">
      <c r="A236" s="31"/>
      <c r="B236" s="15">
        <v>0</v>
      </c>
      <c r="C236" s="32"/>
      <c r="D236" s="26"/>
      <c r="E236" s="51"/>
      <c r="F236" s="116" t="s">
        <v>32</v>
      </c>
      <c r="G236" s="116" t="s">
        <v>33</v>
      </c>
      <c r="H236" s="116" t="s">
        <v>34</v>
      </c>
      <c r="I236" s="116" t="s">
        <v>35</v>
      </c>
      <c r="J236" s="116" t="s">
        <v>36</v>
      </c>
      <c r="K236" s="116" t="s">
        <v>39</v>
      </c>
      <c r="L236" s="116" t="s">
        <v>37</v>
      </c>
      <c r="M236" s="116" t="s">
        <v>38</v>
      </c>
      <c r="N236" s="9"/>
      <c r="P236" s="102"/>
    </row>
    <row r="237" spans="1:16" ht="20.25" customHeight="1" thickTop="1">
      <c r="A237" s="134" t="s">
        <v>7</v>
      </c>
      <c r="B237" s="24">
        <v>0</v>
      </c>
      <c r="C237" s="33" t="str">
        <f>$C$7</f>
        <v>Sopa</v>
      </c>
      <c r="D237" s="26"/>
      <c r="E237" s="48" t="s">
        <v>18</v>
      </c>
      <c r="F237" s="46">
        <v>452</v>
      </c>
      <c r="G237" s="46">
        <v>108</v>
      </c>
      <c r="H237" s="46">
        <v>3.3</v>
      </c>
      <c r="I237" s="46">
        <v>0.5</v>
      </c>
      <c r="J237" s="46">
        <v>16.7</v>
      </c>
      <c r="K237" s="46">
        <v>5.3</v>
      </c>
      <c r="L237" s="46">
        <v>2.7</v>
      </c>
      <c r="M237" s="46">
        <v>0.2</v>
      </c>
      <c r="N237" s="13" t="s">
        <v>23</v>
      </c>
      <c r="P237" s="102"/>
    </row>
    <row r="238" spans="1:16" ht="20.25" customHeight="1">
      <c r="A238" s="148"/>
      <c r="B238" s="15">
        <v>0</v>
      </c>
      <c r="C238" s="41" t="s">
        <v>3</v>
      </c>
      <c r="D238" s="26"/>
      <c r="E238" s="48" t="s">
        <v>486</v>
      </c>
      <c r="F238" s="59">
        <f>1008.8+1198.4</f>
        <v>2207.2</v>
      </c>
      <c r="G238" s="46">
        <f>241.1+286.4</f>
        <v>527.5</v>
      </c>
      <c r="H238" s="46">
        <f>4.4+1.5</f>
        <v>5.9</v>
      </c>
      <c r="I238" s="46">
        <f>1.1+0.3</f>
        <v>1.4000000000000001</v>
      </c>
      <c r="J238" s="46">
        <v>56.9</v>
      </c>
      <c r="K238" s="46">
        <v>2.5</v>
      </c>
      <c r="L238" s="46">
        <f>50.4+9.7</f>
        <v>60.099999999999994</v>
      </c>
      <c r="M238" s="46">
        <v>0.6</v>
      </c>
      <c r="N238" s="13" t="s">
        <v>23</v>
      </c>
      <c r="P238" s="102"/>
    </row>
    <row r="239" spans="1:16" ht="20.25" customHeight="1">
      <c r="A239" s="148"/>
      <c r="B239" s="24">
        <v>0</v>
      </c>
      <c r="C239" s="41" t="s">
        <v>93</v>
      </c>
      <c r="D239" s="26"/>
      <c r="E239" s="48" t="s">
        <v>77</v>
      </c>
      <c r="F239" s="107">
        <v>80.4</v>
      </c>
      <c r="G239" s="107">
        <v>19.2</v>
      </c>
      <c r="H239" s="107">
        <v>0.1652</v>
      </c>
      <c r="I239" s="107">
        <v>0.0348</v>
      </c>
      <c r="J239" s="107">
        <v>2.9</v>
      </c>
      <c r="K239" s="107">
        <v>2.7</v>
      </c>
      <c r="L239" s="107">
        <v>1.6</v>
      </c>
      <c r="M239" s="107">
        <v>0.1</v>
      </c>
      <c r="N239" s="13" t="s">
        <v>23</v>
      </c>
      <c r="P239" s="102"/>
    </row>
    <row r="240" spans="1:16" ht="20.25" customHeight="1">
      <c r="A240" s="148"/>
      <c r="B240" s="15">
        <v>0</v>
      </c>
      <c r="C240" s="34" t="str">
        <f>$C$10</f>
        <v>Sobremesa</v>
      </c>
      <c r="D240" s="26"/>
      <c r="E240" s="48" t="s">
        <v>10</v>
      </c>
      <c r="F240" s="112">
        <v>319.7</v>
      </c>
      <c r="G240" s="113">
        <v>76.4</v>
      </c>
      <c r="H240" s="113">
        <v>0.5</v>
      </c>
      <c r="I240" s="113">
        <v>0.2</v>
      </c>
      <c r="J240" s="113">
        <v>16.9</v>
      </c>
      <c r="K240" s="113">
        <v>16.7</v>
      </c>
      <c r="L240" s="113">
        <v>1.1</v>
      </c>
      <c r="M240" s="113">
        <v>0</v>
      </c>
      <c r="N240" s="13" t="s">
        <v>23</v>
      </c>
      <c r="P240" s="102"/>
    </row>
    <row r="241" spans="1:16" ht="20.25" customHeight="1">
      <c r="A241" s="148"/>
      <c r="B241" s="24">
        <v>0</v>
      </c>
      <c r="C241" s="34" t="str">
        <f>$C$11</f>
        <v>Pão</v>
      </c>
      <c r="D241" s="26"/>
      <c r="E241" s="48" t="s">
        <v>404</v>
      </c>
      <c r="F241" s="149" t="s">
        <v>40</v>
      </c>
      <c r="G241" s="150"/>
      <c r="H241" s="150"/>
      <c r="I241" s="150"/>
      <c r="J241" s="150"/>
      <c r="K241" s="150"/>
      <c r="L241" s="150"/>
      <c r="M241" s="151"/>
      <c r="N241" s="12"/>
      <c r="P241" s="102"/>
    </row>
    <row r="242" spans="1:16" ht="19.5" customHeight="1">
      <c r="A242" s="28"/>
      <c r="B242" s="15">
        <v>0</v>
      </c>
      <c r="C242" s="29"/>
      <c r="D242" s="26"/>
      <c r="E242" s="54"/>
      <c r="F242" s="114"/>
      <c r="G242" s="114"/>
      <c r="H242" s="114"/>
      <c r="I242" s="114"/>
      <c r="J242" s="114"/>
      <c r="K242" s="114"/>
      <c r="L242" s="114"/>
      <c r="M242" s="114"/>
      <c r="N242" s="4"/>
      <c r="P242" s="102"/>
    </row>
    <row r="243" spans="1:16" ht="19.5" customHeight="1" thickBot="1">
      <c r="A243" s="31"/>
      <c r="B243" s="24">
        <v>0</v>
      </c>
      <c r="C243" s="32"/>
      <c r="D243" s="26"/>
      <c r="E243" s="51"/>
      <c r="F243" s="116" t="s">
        <v>32</v>
      </c>
      <c r="G243" s="116" t="s">
        <v>33</v>
      </c>
      <c r="H243" s="116" t="s">
        <v>34</v>
      </c>
      <c r="I243" s="116" t="s">
        <v>35</v>
      </c>
      <c r="J243" s="116" t="s">
        <v>36</v>
      </c>
      <c r="K243" s="116" t="s">
        <v>39</v>
      </c>
      <c r="L243" s="116" t="s">
        <v>37</v>
      </c>
      <c r="M243" s="116" t="s">
        <v>38</v>
      </c>
      <c r="N243" s="9"/>
      <c r="P243" s="102"/>
    </row>
    <row r="244" spans="1:16" ht="20.25" customHeight="1" thickTop="1">
      <c r="A244" s="134" t="s">
        <v>8</v>
      </c>
      <c r="B244" s="15">
        <v>0</v>
      </c>
      <c r="C244" s="33" t="str">
        <f>$C$7</f>
        <v>Sopa</v>
      </c>
      <c r="D244" s="26"/>
      <c r="E244" s="48" t="s">
        <v>76</v>
      </c>
      <c r="F244" s="46">
        <v>415.3</v>
      </c>
      <c r="G244" s="46">
        <v>99.3</v>
      </c>
      <c r="H244" s="46">
        <v>3.4</v>
      </c>
      <c r="I244" s="46">
        <v>0.457</v>
      </c>
      <c r="J244" s="46">
        <v>13.9</v>
      </c>
      <c r="K244" s="46">
        <v>2.8</v>
      </c>
      <c r="L244" s="46">
        <v>2.9</v>
      </c>
      <c r="M244" s="46">
        <v>0.3</v>
      </c>
      <c r="N244" s="13" t="s">
        <v>23</v>
      </c>
      <c r="P244" s="102"/>
    </row>
    <row r="245" spans="1:16" ht="41.25" customHeight="1">
      <c r="A245" s="148"/>
      <c r="B245" s="24">
        <v>0</v>
      </c>
      <c r="C245" s="41" t="s">
        <v>3</v>
      </c>
      <c r="D245" s="26"/>
      <c r="E245" s="48" t="s">
        <v>487</v>
      </c>
      <c r="F245" s="59">
        <f>866.5+787.2</f>
        <v>1653.7</v>
      </c>
      <c r="G245" s="46">
        <f>207.1+188.1</f>
        <v>395.2</v>
      </c>
      <c r="H245" s="46">
        <f>7.9+0.1</f>
        <v>8</v>
      </c>
      <c r="I245" s="46">
        <f>1.6</f>
        <v>1.6</v>
      </c>
      <c r="J245" s="46">
        <f>0.3+39.9</f>
        <v>40.199999999999996</v>
      </c>
      <c r="K245" s="46">
        <f>0.2+3.2</f>
        <v>3.4000000000000004</v>
      </c>
      <c r="L245" s="46">
        <f>33.6+0.8</f>
        <v>34.4</v>
      </c>
      <c r="M245" s="46">
        <f>0.4+0.2</f>
        <v>0.6000000000000001</v>
      </c>
      <c r="N245" s="40" t="s">
        <v>23</v>
      </c>
      <c r="P245" s="102"/>
    </row>
    <row r="246" spans="1:16" ht="20.25" customHeight="1">
      <c r="A246" s="148"/>
      <c r="B246" s="15">
        <v>0</v>
      </c>
      <c r="C246" s="41" t="s">
        <v>93</v>
      </c>
      <c r="D246" s="26"/>
      <c r="E246" s="48" t="s">
        <v>79</v>
      </c>
      <c r="F246" s="107">
        <v>80.9</v>
      </c>
      <c r="G246" s="107">
        <v>19.3</v>
      </c>
      <c r="H246" s="107">
        <v>0.0608</v>
      </c>
      <c r="I246" s="107">
        <v>0</v>
      </c>
      <c r="J246" s="107">
        <v>3.3</v>
      </c>
      <c r="K246" s="107">
        <v>3</v>
      </c>
      <c r="L246" s="107">
        <v>1.6</v>
      </c>
      <c r="M246" s="107">
        <v>0.1</v>
      </c>
      <c r="N246" s="13" t="s">
        <v>23</v>
      </c>
      <c r="P246" s="102"/>
    </row>
    <row r="247" spans="1:16" ht="20.25" customHeight="1">
      <c r="A247" s="148"/>
      <c r="B247" s="24">
        <v>0</v>
      </c>
      <c r="C247" s="34" t="str">
        <f>$C$10</f>
        <v>Sobremesa</v>
      </c>
      <c r="D247" s="26"/>
      <c r="E247" s="48" t="s">
        <v>422</v>
      </c>
      <c r="F247" s="112" t="s">
        <v>405</v>
      </c>
      <c r="G247" s="113" t="s">
        <v>406</v>
      </c>
      <c r="H247" s="113" t="s">
        <v>407</v>
      </c>
      <c r="I247" s="113" t="s">
        <v>408</v>
      </c>
      <c r="J247" s="113" t="s">
        <v>409</v>
      </c>
      <c r="K247" s="113" t="s">
        <v>410</v>
      </c>
      <c r="L247" s="113" t="s">
        <v>411</v>
      </c>
      <c r="M247" s="113" t="s">
        <v>412</v>
      </c>
      <c r="N247" s="13" t="s">
        <v>23</v>
      </c>
      <c r="P247" s="102"/>
    </row>
    <row r="248" spans="1:16" ht="20.25" customHeight="1">
      <c r="A248" s="148"/>
      <c r="B248" s="15">
        <v>0</v>
      </c>
      <c r="C248" s="34" t="str">
        <f>$C$11</f>
        <v>Pão</v>
      </c>
      <c r="D248" s="26"/>
      <c r="E248" s="48" t="s">
        <v>404</v>
      </c>
      <c r="F248" s="149" t="s">
        <v>40</v>
      </c>
      <c r="G248" s="150"/>
      <c r="H248" s="150"/>
      <c r="I248" s="150"/>
      <c r="J248" s="150"/>
      <c r="K248" s="150"/>
      <c r="L248" s="150"/>
      <c r="M248" s="151"/>
      <c r="N248" s="12"/>
      <c r="O248"/>
      <c r="P248" s="102"/>
    </row>
    <row r="249" spans="1:16" ht="19.5" customHeight="1">
      <c r="A249" s="28"/>
      <c r="B249" s="24">
        <v>0</v>
      </c>
      <c r="C249" s="29"/>
      <c r="D249" s="26"/>
      <c r="E249" s="54"/>
      <c r="F249" s="114"/>
      <c r="G249" s="114"/>
      <c r="H249" s="114"/>
      <c r="I249" s="114"/>
      <c r="J249" s="114"/>
      <c r="K249" s="114"/>
      <c r="L249" s="114"/>
      <c r="M249" s="114"/>
      <c r="N249" s="4"/>
      <c r="O249"/>
      <c r="P249" s="102"/>
    </row>
    <row r="250" spans="1:16" ht="19.5" customHeight="1" thickBot="1">
      <c r="A250" s="31"/>
      <c r="B250" s="15">
        <v>0</v>
      </c>
      <c r="C250" s="32"/>
      <c r="D250" s="26"/>
      <c r="E250" s="51"/>
      <c r="F250" s="116" t="s">
        <v>32</v>
      </c>
      <c r="G250" s="116" t="s">
        <v>33</v>
      </c>
      <c r="H250" s="116" t="s">
        <v>34</v>
      </c>
      <c r="I250" s="116" t="s">
        <v>35</v>
      </c>
      <c r="J250" s="116" t="s">
        <v>36</v>
      </c>
      <c r="K250" s="116" t="s">
        <v>39</v>
      </c>
      <c r="L250" s="116" t="s">
        <v>37</v>
      </c>
      <c r="M250" s="116" t="s">
        <v>38</v>
      </c>
      <c r="N250" s="9"/>
      <c r="O250"/>
      <c r="P250" s="102"/>
    </row>
    <row r="251" spans="1:16" ht="20.25" customHeight="1" thickTop="1">
      <c r="A251" s="134" t="s">
        <v>9</v>
      </c>
      <c r="B251" s="24">
        <v>0</v>
      </c>
      <c r="C251" s="33" t="str">
        <f>$C$7</f>
        <v>Sopa</v>
      </c>
      <c r="D251" s="26"/>
      <c r="E251" s="48" t="s">
        <v>74</v>
      </c>
      <c r="F251" s="46">
        <v>430.2</v>
      </c>
      <c r="G251" s="46">
        <v>102.8</v>
      </c>
      <c r="H251" s="46">
        <v>3.4</v>
      </c>
      <c r="I251" s="46">
        <v>0.6</v>
      </c>
      <c r="J251" s="46">
        <v>14.4</v>
      </c>
      <c r="K251" s="46">
        <v>3.3</v>
      </c>
      <c r="L251" s="46">
        <v>3.4</v>
      </c>
      <c r="M251" s="46">
        <v>0.2</v>
      </c>
      <c r="N251" s="13" t="s">
        <v>23</v>
      </c>
      <c r="O251"/>
      <c r="P251" s="102"/>
    </row>
    <row r="252" spans="1:15" ht="20.25" customHeight="1">
      <c r="A252" s="148"/>
      <c r="B252" s="15">
        <v>0</v>
      </c>
      <c r="C252" s="41" t="s">
        <v>3</v>
      </c>
      <c r="D252" s="26"/>
      <c r="E252" s="48" t="s">
        <v>488</v>
      </c>
      <c r="F252" s="59">
        <f>1483.6+1005.2</f>
        <v>2488.8</v>
      </c>
      <c r="G252" s="46">
        <f>354.6+240.2</f>
        <v>594.8</v>
      </c>
      <c r="H252" s="46">
        <f>8.5+3.3</f>
        <v>11.8</v>
      </c>
      <c r="I252" s="46">
        <f>2.6+0.5</f>
        <v>3.1</v>
      </c>
      <c r="J252" s="46">
        <f>26.2+47.2</f>
        <v>73.4</v>
      </c>
      <c r="K252" s="46">
        <f>2.1+0.2</f>
        <v>2.3000000000000003</v>
      </c>
      <c r="L252" s="46">
        <f>42.7+4.1</f>
        <v>46.800000000000004</v>
      </c>
      <c r="M252" s="46">
        <f>0.3+0.1</f>
        <v>0.4</v>
      </c>
      <c r="N252" s="13" t="s">
        <v>23</v>
      </c>
      <c r="O252"/>
    </row>
    <row r="253" spans="1:15" ht="20.25" customHeight="1">
      <c r="A253" s="148"/>
      <c r="B253" s="24">
        <v>0</v>
      </c>
      <c r="C253" s="41" t="s">
        <v>93</v>
      </c>
      <c r="D253" s="26"/>
      <c r="E253" s="48" t="s">
        <v>387</v>
      </c>
      <c r="F253" s="107">
        <v>90</v>
      </c>
      <c r="G253" s="107">
        <v>21.5</v>
      </c>
      <c r="H253" s="107">
        <v>0.2</v>
      </c>
      <c r="I253" s="107">
        <v>0</v>
      </c>
      <c r="J253" s="107">
        <v>3.5</v>
      </c>
      <c r="K253" s="107">
        <v>3.5</v>
      </c>
      <c r="L253" s="107">
        <v>1.5</v>
      </c>
      <c r="M253" s="107">
        <v>0.1</v>
      </c>
      <c r="N253" s="13" t="s">
        <v>23</v>
      </c>
      <c r="O253"/>
    </row>
    <row r="254" spans="1:15" ht="20.25" customHeight="1">
      <c r="A254" s="148"/>
      <c r="B254" s="15">
        <v>0</v>
      </c>
      <c r="C254" s="34" t="str">
        <f>$C$10</f>
        <v>Sobremesa</v>
      </c>
      <c r="D254" s="26"/>
      <c r="E254" s="48" t="s">
        <v>10</v>
      </c>
      <c r="F254" s="112">
        <v>319.7</v>
      </c>
      <c r="G254" s="113">
        <v>76.4</v>
      </c>
      <c r="H254" s="113">
        <v>0.5</v>
      </c>
      <c r="I254" s="113">
        <v>0.2</v>
      </c>
      <c r="J254" s="113">
        <v>16.9</v>
      </c>
      <c r="K254" s="113">
        <v>16.7</v>
      </c>
      <c r="L254" s="113">
        <v>1.1</v>
      </c>
      <c r="M254" s="113">
        <v>0</v>
      </c>
      <c r="N254" s="13" t="s">
        <v>23</v>
      </c>
      <c r="O254"/>
    </row>
    <row r="255" spans="1:15" ht="20.25" customHeight="1">
      <c r="A255" s="148"/>
      <c r="B255" s="24">
        <v>0</v>
      </c>
      <c r="C255" s="34" t="str">
        <f>$C$11</f>
        <v>Pão</v>
      </c>
      <c r="D255" s="26"/>
      <c r="E255" s="48" t="s">
        <v>404</v>
      </c>
      <c r="F255" s="158" t="s">
        <v>40</v>
      </c>
      <c r="G255" s="159"/>
      <c r="H255" s="159"/>
      <c r="I255" s="159"/>
      <c r="J255" s="159"/>
      <c r="K255" s="159"/>
      <c r="L255" s="159"/>
      <c r="M255" s="160"/>
      <c r="N255" s="12"/>
      <c r="O255"/>
    </row>
    <row r="256" spans="1:15" ht="123" customHeight="1">
      <c r="A256" s="143" t="str">
        <f>+A$40</f>
        <v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5"/>
      <c r="O256"/>
    </row>
    <row r="257" spans="2:15" ht="39.75" customHeight="1">
      <c r="B257" s="15">
        <v>0</v>
      </c>
      <c r="C257" s="47" t="s">
        <v>51</v>
      </c>
      <c r="D257" s="22"/>
      <c r="E257" s="55" t="s">
        <v>376</v>
      </c>
      <c r="F257" s="35"/>
      <c r="G257" s="35"/>
      <c r="H257" s="35"/>
      <c r="I257" s="35"/>
      <c r="J257" s="35"/>
      <c r="K257" s="35"/>
      <c r="L257" s="35"/>
      <c r="M257" s="35"/>
      <c r="N257" s="10"/>
      <c r="O257"/>
    </row>
    <row r="258" spans="2:15" ht="19.5" customHeight="1" thickBot="1">
      <c r="B258" s="24">
        <v>0</v>
      </c>
      <c r="E258" s="51"/>
      <c r="F258" s="37"/>
      <c r="G258" s="37"/>
      <c r="H258" s="37"/>
      <c r="I258" s="37"/>
      <c r="J258" s="37"/>
      <c r="K258" s="37"/>
      <c r="L258" s="37"/>
      <c r="M258" s="37"/>
      <c r="N258" s="9"/>
      <c r="O258"/>
    </row>
    <row r="259" spans="1:15" ht="20.25" customHeight="1" thickTop="1">
      <c r="A259" s="134" t="s">
        <v>1</v>
      </c>
      <c r="B259" s="15">
        <v>0</v>
      </c>
      <c r="C259" s="25" t="s">
        <v>2</v>
      </c>
      <c r="D259" s="26"/>
      <c r="E259" s="52"/>
      <c r="F259" s="46"/>
      <c r="G259" s="46"/>
      <c r="H259" s="46"/>
      <c r="I259" s="46"/>
      <c r="J259" s="46"/>
      <c r="K259" s="46"/>
      <c r="L259" s="46"/>
      <c r="M259" s="46"/>
      <c r="N259" s="13"/>
      <c r="O259"/>
    </row>
    <row r="260" spans="1:15" ht="20.25" customHeight="1">
      <c r="A260" s="148"/>
      <c r="B260" s="24">
        <v>0</v>
      </c>
      <c r="C260" s="41" t="s">
        <v>3</v>
      </c>
      <c r="D260" s="26"/>
      <c r="E260" s="52"/>
      <c r="F260" s="59"/>
      <c r="G260" s="46"/>
      <c r="H260" s="46"/>
      <c r="I260" s="46"/>
      <c r="J260" s="46"/>
      <c r="K260" s="46"/>
      <c r="L260" s="46"/>
      <c r="M260" s="46"/>
      <c r="N260" s="13"/>
      <c r="O260"/>
    </row>
    <row r="261" spans="1:15" ht="20.25" customHeight="1">
      <c r="A261" s="148"/>
      <c r="B261" s="15">
        <v>0</v>
      </c>
      <c r="C261" s="41" t="s">
        <v>93</v>
      </c>
      <c r="D261" s="26"/>
      <c r="E261" s="52" t="s">
        <v>388</v>
      </c>
      <c r="F261" s="46"/>
      <c r="G261" s="46"/>
      <c r="H261" s="46"/>
      <c r="I261" s="46"/>
      <c r="J261" s="46"/>
      <c r="K261" s="46"/>
      <c r="L261" s="46"/>
      <c r="M261" s="46"/>
      <c r="N261" s="13"/>
      <c r="O261"/>
    </row>
    <row r="262" spans="1:15" ht="20.25" customHeight="1">
      <c r="A262" s="148"/>
      <c r="B262" s="24">
        <v>0</v>
      </c>
      <c r="C262" s="27" t="s">
        <v>4</v>
      </c>
      <c r="D262" s="26"/>
      <c r="E262" s="52"/>
      <c r="F262" s="46"/>
      <c r="G262" s="46"/>
      <c r="H262" s="46"/>
      <c r="I262" s="46"/>
      <c r="J262" s="46"/>
      <c r="K262" s="46"/>
      <c r="L262" s="46"/>
      <c r="M262" s="46"/>
      <c r="N262" s="13"/>
      <c r="O262"/>
    </row>
    <row r="263" spans="1:15" ht="20.25" customHeight="1">
      <c r="A263" s="148"/>
      <c r="B263" s="15">
        <v>0</v>
      </c>
      <c r="C263" s="27" t="s">
        <v>5</v>
      </c>
      <c r="D263" s="26"/>
      <c r="E263" s="52"/>
      <c r="F263" s="140"/>
      <c r="G263" s="141"/>
      <c r="H263" s="141"/>
      <c r="I263" s="141"/>
      <c r="J263" s="141"/>
      <c r="K263" s="141"/>
      <c r="L263" s="141"/>
      <c r="M263" s="142"/>
      <c r="N263" s="12"/>
      <c r="O263"/>
    </row>
    <row r="264" spans="1:15" ht="19.5" customHeight="1">
      <c r="A264" s="28"/>
      <c r="B264" s="24">
        <v>0</v>
      </c>
      <c r="C264" s="29"/>
      <c r="D264" s="26"/>
      <c r="E264" s="54"/>
      <c r="F264" s="30"/>
      <c r="G264" s="30"/>
      <c r="H264" s="30"/>
      <c r="I264" s="30"/>
      <c r="J264" s="30"/>
      <c r="K264" s="30"/>
      <c r="L264" s="30"/>
      <c r="M264" s="30"/>
      <c r="N264" s="4"/>
      <c r="O264"/>
    </row>
    <row r="265" spans="1:23" ht="19.5" customHeight="1" thickBot="1">
      <c r="A265" s="31"/>
      <c r="B265" s="15">
        <v>0</v>
      </c>
      <c r="C265" s="32"/>
      <c r="D265" s="26"/>
      <c r="E265" s="51"/>
      <c r="F265" s="37"/>
      <c r="G265" s="37"/>
      <c r="H265" s="37"/>
      <c r="I265" s="37"/>
      <c r="J265" s="37"/>
      <c r="K265" s="37"/>
      <c r="L265" s="37"/>
      <c r="M265" s="37"/>
      <c r="N265" s="9"/>
      <c r="O265"/>
      <c r="P265" s="58"/>
      <c r="Q265" s="58"/>
      <c r="R265" s="58"/>
      <c r="S265" s="58"/>
      <c r="T265" s="58"/>
      <c r="U265" s="58"/>
      <c r="V265" s="58"/>
      <c r="W265" s="58"/>
    </row>
    <row r="266" spans="1:15" ht="20.25" customHeight="1" thickTop="1">
      <c r="A266" s="134" t="s">
        <v>6</v>
      </c>
      <c r="B266" s="24">
        <v>0</v>
      </c>
      <c r="C266" s="33" t="str">
        <f>$C$7</f>
        <v>Sopa</v>
      </c>
      <c r="D266" s="26"/>
      <c r="E266" s="52"/>
      <c r="F266" s="46"/>
      <c r="G266" s="46"/>
      <c r="H266" s="46"/>
      <c r="I266" s="46"/>
      <c r="J266" s="46"/>
      <c r="K266" s="46"/>
      <c r="L266" s="46"/>
      <c r="M266" s="46"/>
      <c r="N266" s="13"/>
      <c r="O266"/>
    </row>
    <row r="267" spans="1:15" ht="20.25" customHeight="1">
      <c r="A267" s="148"/>
      <c r="B267" s="15">
        <v>0</v>
      </c>
      <c r="C267" s="41" t="s">
        <v>3</v>
      </c>
      <c r="D267" s="26"/>
      <c r="E267" s="52"/>
      <c r="F267" s="59"/>
      <c r="G267" s="46"/>
      <c r="H267" s="46"/>
      <c r="I267" s="46"/>
      <c r="J267" s="46"/>
      <c r="K267" s="46"/>
      <c r="L267" s="46"/>
      <c r="M267" s="46"/>
      <c r="N267" s="13"/>
      <c r="O267"/>
    </row>
    <row r="268" spans="1:15" ht="20.25" customHeight="1">
      <c r="A268" s="148"/>
      <c r="B268" s="24">
        <v>0</v>
      </c>
      <c r="C268" s="41" t="s">
        <v>93</v>
      </c>
      <c r="D268" s="26"/>
      <c r="E268" s="52" t="s">
        <v>388</v>
      </c>
      <c r="F268" s="46"/>
      <c r="G268" s="46"/>
      <c r="H268" s="46"/>
      <c r="I268" s="46"/>
      <c r="J268" s="46"/>
      <c r="K268" s="46"/>
      <c r="L268" s="46"/>
      <c r="M268" s="46"/>
      <c r="N268" s="13"/>
      <c r="O268"/>
    </row>
    <row r="269" spans="1:15" ht="20.25" customHeight="1">
      <c r="A269" s="148"/>
      <c r="B269" s="15">
        <v>0</v>
      </c>
      <c r="C269" s="34" t="str">
        <f>$C$10</f>
        <v>Sobremesa</v>
      </c>
      <c r="D269" s="26"/>
      <c r="E269" s="52"/>
      <c r="F269" s="46"/>
      <c r="G269" s="46"/>
      <c r="H269" s="46"/>
      <c r="I269" s="46"/>
      <c r="J269" s="46"/>
      <c r="K269" s="46"/>
      <c r="L269" s="46"/>
      <c r="M269" s="46"/>
      <c r="N269" s="13"/>
      <c r="O269"/>
    </row>
    <row r="270" spans="1:15" ht="20.25" customHeight="1">
      <c r="A270" s="148"/>
      <c r="B270" s="24">
        <v>0</v>
      </c>
      <c r="C270" s="34" t="str">
        <f>$C$11</f>
        <v>Pão</v>
      </c>
      <c r="D270" s="26"/>
      <c r="E270" s="52"/>
      <c r="F270" s="140"/>
      <c r="G270" s="141"/>
      <c r="H270" s="141"/>
      <c r="I270" s="141"/>
      <c r="J270" s="141"/>
      <c r="K270" s="141"/>
      <c r="L270" s="141"/>
      <c r="M270" s="142"/>
      <c r="N270" s="12"/>
      <c r="O270"/>
    </row>
    <row r="271" spans="1:15" ht="19.5" customHeight="1">
      <c r="A271" s="28"/>
      <c r="B271" s="15">
        <v>0</v>
      </c>
      <c r="C271" s="29"/>
      <c r="D271" s="26"/>
      <c r="E271" s="54"/>
      <c r="F271" s="30"/>
      <c r="G271" s="30"/>
      <c r="H271" s="30"/>
      <c r="I271" s="30"/>
      <c r="J271" s="30"/>
      <c r="K271" s="30"/>
      <c r="L271" s="30"/>
      <c r="M271" s="30"/>
      <c r="N271" s="4"/>
      <c r="O271"/>
    </row>
    <row r="272" spans="1:15" ht="19.5" customHeight="1" thickBot="1">
      <c r="A272" s="31"/>
      <c r="B272" s="24">
        <v>0</v>
      </c>
      <c r="C272" s="32"/>
      <c r="D272" s="26"/>
      <c r="F272" s="37"/>
      <c r="G272" s="37"/>
      <c r="H272" s="37"/>
      <c r="I272" s="37"/>
      <c r="J272" s="37"/>
      <c r="K272" s="37"/>
      <c r="L272" s="37"/>
      <c r="M272" s="37"/>
      <c r="N272" s="9"/>
      <c r="O272"/>
    </row>
    <row r="273" spans="1:15" ht="20.25" customHeight="1" thickTop="1">
      <c r="A273" s="134" t="s">
        <v>7</v>
      </c>
      <c r="B273" s="15">
        <v>0</v>
      </c>
      <c r="C273" s="33" t="str">
        <f>$C$7</f>
        <v>Sopa</v>
      </c>
      <c r="D273" s="26"/>
      <c r="E273" s="52"/>
      <c r="F273" s="46"/>
      <c r="G273" s="46"/>
      <c r="H273" s="46"/>
      <c r="I273" s="46"/>
      <c r="J273" s="46"/>
      <c r="K273" s="46"/>
      <c r="L273" s="46"/>
      <c r="M273" s="46"/>
      <c r="N273" s="13"/>
      <c r="O273"/>
    </row>
    <row r="274" spans="1:15" ht="20.25" customHeight="1">
      <c r="A274" s="148"/>
      <c r="B274" s="24">
        <v>0</v>
      </c>
      <c r="C274" s="41" t="s">
        <v>3</v>
      </c>
      <c r="D274" s="26"/>
      <c r="E274" s="52"/>
      <c r="F274" s="59"/>
      <c r="G274" s="46"/>
      <c r="H274" s="46"/>
      <c r="I274" s="46"/>
      <c r="J274" s="46"/>
      <c r="K274" s="46"/>
      <c r="L274" s="46"/>
      <c r="M274" s="46"/>
      <c r="N274" s="13"/>
      <c r="O274"/>
    </row>
    <row r="275" spans="1:15" ht="20.25" customHeight="1">
      <c r="A275" s="148"/>
      <c r="B275" s="15">
        <v>0</v>
      </c>
      <c r="C275" s="41" t="s">
        <v>93</v>
      </c>
      <c r="D275" s="26"/>
      <c r="E275" s="52" t="s">
        <v>388</v>
      </c>
      <c r="F275" s="46"/>
      <c r="G275" s="46"/>
      <c r="H275" s="46"/>
      <c r="I275" s="46"/>
      <c r="J275" s="46"/>
      <c r="K275" s="46"/>
      <c r="L275" s="46"/>
      <c r="M275" s="46"/>
      <c r="N275" s="13"/>
      <c r="O275"/>
    </row>
    <row r="276" spans="1:14" ht="20.25" customHeight="1">
      <c r="A276" s="148"/>
      <c r="B276" s="24">
        <v>0</v>
      </c>
      <c r="C276" s="34" t="str">
        <f>$C$10</f>
        <v>Sobremesa</v>
      </c>
      <c r="D276" s="26"/>
      <c r="E276" s="52"/>
      <c r="F276" s="46"/>
      <c r="G276" s="46"/>
      <c r="H276" s="46"/>
      <c r="I276" s="46"/>
      <c r="J276" s="46"/>
      <c r="K276" s="46"/>
      <c r="L276" s="46"/>
      <c r="M276" s="46"/>
      <c r="N276" s="13"/>
    </row>
    <row r="277" spans="1:14" ht="20.25" customHeight="1">
      <c r="A277" s="148"/>
      <c r="B277" s="15">
        <v>0</v>
      </c>
      <c r="C277" s="34" t="str">
        <f>$C$11</f>
        <v>Pão</v>
      </c>
      <c r="D277" s="26"/>
      <c r="E277" s="52"/>
      <c r="F277" s="140"/>
      <c r="G277" s="141"/>
      <c r="H277" s="141"/>
      <c r="I277" s="141"/>
      <c r="J277" s="141"/>
      <c r="K277" s="141"/>
      <c r="L277" s="141"/>
      <c r="M277" s="142"/>
      <c r="N277" s="12"/>
    </row>
    <row r="278" spans="1:14" ht="19.5" customHeight="1">
      <c r="A278" s="28"/>
      <c r="B278" s="24">
        <v>0</v>
      </c>
      <c r="C278" s="29"/>
      <c r="D278" s="26"/>
      <c r="E278" s="54"/>
      <c r="F278" s="30"/>
      <c r="G278" s="30"/>
      <c r="H278" s="30"/>
      <c r="I278" s="30"/>
      <c r="J278" s="30"/>
      <c r="K278" s="30"/>
      <c r="L278" s="30"/>
      <c r="M278" s="30"/>
      <c r="N278" s="4"/>
    </row>
    <row r="279" spans="1:14" ht="19.5" customHeight="1" thickBot="1">
      <c r="A279" s="31"/>
      <c r="B279" s="15">
        <v>0</v>
      </c>
      <c r="C279" s="32"/>
      <c r="D279" s="26"/>
      <c r="E279" s="51"/>
      <c r="F279" s="37" t="s">
        <v>32</v>
      </c>
      <c r="G279" s="37" t="s">
        <v>33</v>
      </c>
      <c r="H279" s="37" t="s">
        <v>34</v>
      </c>
      <c r="I279" s="37" t="s">
        <v>35</v>
      </c>
      <c r="J279" s="37" t="s">
        <v>36</v>
      </c>
      <c r="K279" s="37" t="s">
        <v>39</v>
      </c>
      <c r="L279" s="37" t="s">
        <v>37</v>
      </c>
      <c r="M279" s="37" t="s">
        <v>38</v>
      </c>
      <c r="N279" s="9"/>
    </row>
    <row r="280" spans="1:14" ht="20.25" customHeight="1" thickTop="1">
      <c r="A280" s="134" t="s">
        <v>8</v>
      </c>
      <c r="B280" s="24">
        <v>0</v>
      </c>
      <c r="C280" s="33" t="str">
        <f>$C$7</f>
        <v>Sopa</v>
      </c>
      <c r="D280" s="26"/>
      <c r="E280" s="48" t="s">
        <v>394</v>
      </c>
      <c r="F280" s="46">
        <v>470.2</v>
      </c>
      <c r="G280" s="46">
        <v>112.4</v>
      </c>
      <c r="H280" s="46">
        <v>3.3</v>
      </c>
      <c r="I280" s="46">
        <v>0.5</v>
      </c>
      <c r="J280" s="46">
        <v>17.2</v>
      </c>
      <c r="K280" s="46">
        <v>5.6</v>
      </c>
      <c r="L280" s="46">
        <v>3.3</v>
      </c>
      <c r="M280" s="46">
        <v>0.2</v>
      </c>
      <c r="N280" s="13" t="s">
        <v>23</v>
      </c>
    </row>
    <row r="281" spans="1:14" ht="40.5">
      <c r="A281" s="148"/>
      <c r="B281" s="15">
        <v>0</v>
      </c>
      <c r="C281" s="41" t="s">
        <v>3</v>
      </c>
      <c r="D281" s="26"/>
      <c r="E281" s="48" t="s">
        <v>489</v>
      </c>
      <c r="F281" s="59">
        <f>1075.9+1198.4</f>
        <v>2274.3</v>
      </c>
      <c r="G281" s="46">
        <f>257.1+286.4</f>
        <v>543.5</v>
      </c>
      <c r="H281" s="46">
        <f>15.7+1.5</f>
        <v>17.2</v>
      </c>
      <c r="I281" s="46">
        <f>5.4+0.3</f>
        <v>5.7</v>
      </c>
      <c r="J281" s="46">
        <f>9.3+56.9</f>
        <v>66.2</v>
      </c>
      <c r="K281" s="46">
        <f>3.1+2.5</f>
        <v>5.6</v>
      </c>
      <c r="L281" s="46">
        <f>19.4+9.7</f>
        <v>29.099999999999998</v>
      </c>
      <c r="M281" s="46">
        <f>1.2+0.1</f>
        <v>1.3</v>
      </c>
      <c r="N281" s="13" t="s">
        <v>23</v>
      </c>
    </row>
    <row r="282" spans="1:14" ht="20.25" customHeight="1">
      <c r="A282" s="148"/>
      <c r="B282" s="24">
        <v>0</v>
      </c>
      <c r="C282" s="41" t="s">
        <v>93</v>
      </c>
      <c r="D282" s="26"/>
      <c r="E282" s="48" t="s">
        <v>82</v>
      </c>
      <c r="F282" s="107">
        <v>100.9</v>
      </c>
      <c r="G282" s="107">
        <v>24.1</v>
      </c>
      <c r="H282" s="107">
        <v>0.2</v>
      </c>
      <c r="I282" s="107">
        <v>0</v>
      </c>
      <c r="J282" s="107">
        <v>4.7</v>
      </c>
      <c r="K282" s="107">
        <v>4.4</v>
      </c>
      <c r="L282" s="107">
        <v>1.2</v>
      </c>
      <c r="M282" s="107">
        <v>0.1</v>
      </c>
      <c r="N282" s="13" t="s">
        <v>23</v>
      </c>
    </row>
    <row r="283" spans="1:14" ht="20.25" customHeight="1">
      <c r="A283" s="148"/>
      <c r="B283" s="15">
        <v>0</v>
      </c>
      <c r="C283" s="34" t="str">
        <f>$C$10</f>
        <v>Sobremesa</v>
      </c>
      <c r="D283" s="26"/>
      <c r="E283" s="48" t="s">
        <v>10</v>
      </c>
      <c r="F283" s="112">
        <v>319.7</v>
      </c>
      <c r="G283" s="113">
        <v>76.4</v>
      </c>
      <c r="H283" s="113">
        <v>0.5</v>
      </c>
      <c r="I283" s="113">
        <v>0.2</v>
      </c>
      <c r="J283" s="113">
        <v>16.9</v>
      </c>
      <c r="K283" s="113">
        <v>16.7</v>
      </c>
      <c r="L283" s="113">
        <v>1.1</v>
      </c>
      <c r="M283" s="113">
        <v>0</v>
      </c>
      <c r="N283" s="13" t="s">
        <v>23</v>
      </c>
    </row>
    <row r="284" spans="1:14" ht="20.25" customHeight="1">
      <c r="A284" s="148"/>
      <c r="B284" s="24">
        <v>0</v>
      </c>
      <c r="C284" s="34" t="str">
        <f>$C$11</f>
        <v>Pão</v>
      </c>
      <c r="D284" s="26"/>
      <c r="E284" s="48" t="s">
        <v>404</v>
      </c>
      <c r="F284" s="149" t="s">
        <v>40</v>
      </c>
      <c r="G284" s="150"/>
      <c r="H284" s="150"/>
      <c r="I284" s="150"/>
      <c r="J284" s="150"/>
      <c r="K284" s="150"/>
      <c r="L284" s="150"/>
      <c r="M284" s="151"/>
      <c r="N284" s="12"/>
    </row>
    <row r="285" spans="1:14" s="102" customFormat="1" ht="19.5" customHeight="1">
      <c r="A285" s="28"/>
      <c r="B285" s="119"/>
      <c r="C285" s="29"/>
      <c r="D285" s="26"/>
      <c r="E285" s="54"/>
      <c r="F285" s="120"/>
      <c r="G285" s="120"/>
      <c r="H285" s="120"/>
      <c r="I285" s="120"/>
      <c r="J285" s="120"/>
      <c r="K285" s="120"/>
      <c r="L285" s="120"/>
      <c r="M285" s="120"/>
      <c r="N285" s="4"/>
    </row>
    <row r="286" spans="1:14" ht="19.5" customHeight="1" thickBot="1">
      <c r="A286" s="31"/>
      <c r="B286" s="24">
        <v>0</v>
      </c>
      <c r="C286" s="32"/>
      <c r="D286" s="26"/>
      <c r="E286" s="51"/>
      <c r="F286" s="116" t="s">
        <v>32</v>
      </c>
      <c r="G286" s="116" t="s">
        <v>33</v>
      </c>
      <c r="H286" s="116" t="s">
        <v>34</v>
      </c>
      <c r="I286" s="116" t="s">
        <v>35</v>
      </c>
      <c r="J286" s="116" t="s">
        <v>36</v>
      </c>
      <c r="K286" s="116" t="s">
        <v>39</v>
      </c>
      <c r="L286" s="116" t="s">
        <v>37</v>
      </c>
      <c r="M286" s="116" t="s">
        <v>38</v>
      </c>
      <c r="N286" s="9"/>
    </row>
    <row r="287" spans="1:14" ht="20.25" customHeight="1" thickTop="1">
      <c r="A287" s="134" t="s">
        <v>9</v>
      </c>
      <c r="B287" s="15">
        <v>0</v>
      </c>
      <c r="C287" s="33" t="str">
        <f>$C$7</f>
        <v>Sopa</v>
      </c>
      <c r="D287" s="26"/>
      <c r="E287" s="48" t="s">
        <v>29</v>
      </c>
      <c r="F287" s="46">
        <v>978.9</v>
      </c>
      <c r="G287" s="46">
        <v>234.2</v>
      </c>
      <c r="H287" s="46">
        <v>5.1176</v>
      </c>
      <c r="I287" s="46">
        <v>0.633</v>
      </c>
      <c r="J287" s="46">
        <v>35.7</v>
      </c>
      <c r="K287" s="46">
        <v>5</v>
      </c>
      <c r="L287" s="46">
        <v>10.6</v>
      </c>
      <c r="M287" s="46">
        <v>0.2</v>
      </c>
      <c r="N287" s="13" t="s">
        <v>23</v>
      </c>
    </row>
    <row r="288" spans="1:14" ht="38.25">
      <c r="A288" s="148"/>
      <c r="B288" s="24">
        <v>0</v>
      </c>
      <c r="C288" s="41" t="s">
        <v>3</v>
      </c>
      <c r="D288" s="26"/>
      <c r="E288" s="48" t="s">
        <v>490</v>
      </c>
      <c r="F288" s="59" t="s">
        <v>491</v>
      </c>
      <c r="G288" s="46" t="s">
        <v>492</v>
      </c>
      <c r="H288" s="46" t="s">
        <v>493</v>
      </c>
      <c r="I288" s="46" t="s">
        <v>494</v>
      </c>
      <c r="J288" s="46">
        <f>2.1+51.8+0.9</f>
        <v>54.8</v>
      </c>
      <c r="K288" s="46">
        <f>1.9+3.2+0.7</f>
        <v>5.8</v>
      </c>
      <c r="L288" s="46">
        <f>30.6+6.8+2</f>
        <v>39.4</v>
      </c>
      <c r="M288" s="46">
        <f>0.4+0.2</f>
        <v>0.6000000000000001</v>
      </c>
      <c r="N288" s="13" t="s">
        <v>23</v>
      </c>
    </row>
    <row r="289" spans="1:14" ht="20.25" customHeight="1">
      <c r="A289" s="148"/>
      <c r="B289" s="15">
        <v>0</v>
      </c>
      <c r="C289" s="41" t="s">
        <v>93</v>
      </c>
      <c r="D289" s="26"/>
      <c r="E289" s="48" t="s">
        <v>43</v>
      </c>
      <c r="F289" s="107">
        <v>213.3</v>
      </c>
      <c r="G289" s="107">
        <v>51.1</v>
      </c>
      <c r="H289" s="107">
        <v>0.6</v>
      </c>
      <c r="I289" s="107">
        <v>0</v>
      </c>
      <c r="J289" s="107">
        <v>8.8</v>
      </c>
      <c r="K289" s="107">
        <v>1.7</v>
      </c>
      <c r="L289" s="107">
        <v>2.6</v>
      </c>
      <c r="M289" s="107">
        <v>0.1</v>
      </c>
      <c r="N289" s="13" t="s">
        <v>23</v>
      </c>
    </row>
    <row r="290" spans="1:14" ht="20.25" customHeight="1">
      <c r="A290" s="148"/>
      <c r="B290" s="24">
        <v>0</v>
      </c>
      <c r="C290" s="34" t="str">
        <f>$C$10</f>
        <v>Sobremesa</v>
      </c>
      <c r="D290" s="26"/>
      <c r="E290" s="48" t="s">
        <v>423</v>
      </c>
      <c r="F290" s="112" t="s">
        <v>424</v>
      </c>
      <c r="G290" s="113" t="s">
        <v>425</v>
      </c>
      <c r="H290" s="113" t="s">
        <v>426</v>
      </c>
      <c r="I290" s="113" t="s">
        <v>427</v>
      </c>
      <c r="J290" s="113" t="s">
        <v>428</v>
      </c>
      <c r="K290" s="113" t="s">
        <v>429</v>
      </c>
      <c r="L290" s="113" t="s">
        <v>430</v>
      </c>
      <c r="M290" s="113" t="s">
        <v>431</v>
      </c>
      <c r="N290" s="13" t="s">
        <v>23</v>
      </c>
    </row>
    <row r="291" spans="1:14" ht="20.25" customHeight="1">
      <c r="A291" s="148"/>
      <c r="B291" s="15">
        <v>0</v>
      </c>
      <c r="C291" s="34" t="str">
        <f>$C$11</f>
        <v>Pão</v>
      </c>
      <c r="D291" s="26"/>
      <c r="E291" s="48" t="s">
        <v>404</v>
      </c>
      <c r="F291" s="158" t="s">
        <v>40</v>
      </c>
      <c r="G291" s="159"/>
      <c r="H291" s="159"/>
      <c r="I291" s="159"/>
      <c r="J291" s="159"/>
      <c r="K291" s="159"/>
      <c r="L291" s="159"/>
      <c r="M291" s="160"/>
      <c r="N291" s="12"/>
    </row>
    <row r="292" spans="1:14" ht="123" customHeight="1">
      <c r="A292" s="143" t="str">
        <f>+A$40</f>
        <v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5"/>
    </row>
    <row r="293" spans="2:14" ht="39.75" customHeight="1">
      <c r="B293" s="15">
        <v>0</v>
      </c>
      <c r="C293" s="47" t="s">
        <v>52</v>
      </c>
      <c r="D293" s="22"/>
      <c r="E293" s="55" t="s">
        <v>377</v>
      </c>
      <c r="F293" s="35"/>
      <c r="G293" s="35"/>
      <c r="H293" s="35"/>
      <c r="I293" s="35"/>
      <c r="J293" s="35"/>
      <c r="K293" s="35"/>
      <c r="L293" s="35"/>
      <c r="M293" s="35"/>
      <c r="N293" s="10"/>
    </row>
    <row r="294" spans="2:14" ht="19.5" customHeight="1" thickBot="1">
      <c r="B294" s="24">
        <v>0</v>
      </c>
      <c r="E294" s="51"/>
      <c r="F294" s="37" t="s">
        <v>32</v>
      </c>
      <c r="G294" s="37" t="s">
        <v>33</v>
      </c>
      <c r="H294" s="37" t="s">
        <v>34</v>
      </c>
      <c r="I294" s="37" t="s">
        <v>35</v>
      </c>
      <c r="J294" s="37" t="s">
        <v>36</v>
      </c>
      <c r="K294" s="37" t="s">
        <v>39</v>
      </c>
      <c r="L294" s="37" t="s">
        <v>37</v>
      </c>
      <c r="M294" s="37" t="s">
        <v>38</v>
      </c>
      <c r="N294" s="9"/>
    </row>
    <row r="295" spans="1:14" ht="20.25" customHeight="1" thickTop="1">
      <c r="A295" s="134" t="s">
        <v>1</v>
      </c>
      <c r="B295" s="15">
        <v>0</v>
      </c>
      <c r="C295" s="25" t="s">
        <v>2</v>
      </c>
      <c r="D295" s="26"/>
      <c r="E295" s="48" t="s">
        <v>83</v>
      </c>
      <c r="F295" s="46">
        <v>274.6</v>
      </c>
      <c r="G295" s="46">
        <v>65.6</v>
      </c>
      <c r="H295" s="46">
        <v>3.5</v>
      </c>
      <c r="I295" s="46">
        <v>0.6</v>
      </c>
      <c r="J295" s="46">
        <v>6.5</v>
      </c>
      <c r="K295" s="46">
        <v>5.6</v>
      </c>
      <c r="L295" s="46">
        <v>2.3</v>
      </c>
      <c r="M295" s="46">
        <v>0.2</v>
      </c>
      <c r="N295" s="13" t="s">
        <v>23</v>
      </c>
    </row>
    <row r="296" spans="1:14" ht="20.25">
      <c r="A296" s="148"/>
      <c r="B296" s="24">
        <v>0</v>
      </c>
      <c r="C296" s="41" t="s">
        <v>3</v>
      </c>
      <c r="D296" s="26"/>
      <c r="E296" s="48" t="s">
        <v>495</v>
      </c>
      <c r="F296" s="59">
        <f>1019.2+1198.4+113.5</f>
        <v>2331.1000000000004</v>
      </c>
      <c r="G296" s="46">
        <f>243.6+286.4+27.1</f>
        <v>557.1</v>
      </c>
      <c r="H296" s="46">
        <f>13.2+1.5+0.3</f>
        <v>15</v>
      </c>
      <c r="I296" s="46">
        <f>4.5+0.3+0.1</f>
        <v>4.8999999999999995</v>
      </c>
      <c r="J296" s="46">
        <f>0.7+56.9+3.5</f>
        <v>61.1</v>
      </c>
      <c r="K296" s="46">
        <f>0.6+2.5+0.7</f>
        <v>3.8</v>
      </c>
      <c r="L296" s="46">
        <f>30.5+9.7+2.7</f>
        <v>42.900000000000006</v>
      </c>
      <c r="M296" s="46">
        <f>0.3+0.1</f>
        <v>0.4</v>
      </c>
      <c r="N296" s="13" t="s">
        <v>23</v>
      </c>
    </row>
    <row r="297" spans="1:14" ht="20.25" customHeight="1">
      <c r="A297" s="148"/>
      <c r="B297" s="15">
        <v>0</v>
      </c>
      <c r="C297" s="41" t="s">
        <v>93</v>
      </c>
      <c r="D297" s="26"/>
      <c r="E297" s="48" t="s">
        <v>84</v>
      </c>
      <c r="F297" s="107">
        <v>92.4</v>
      </c>
      <c r="G297" s="107">
        <v>22.1</v>
      </c>
      <c r="H297" s="107">
        <v>0.2</v>
      </c>
      <c r="I297" s="107">
        <v>0</v>
      </c>
      <c r="J297" s="107">
        <v>3.8</v>
      </c>
      <c r="K297" s="107">
        <v>3.7</v>
      </c>
      <c r="L297" s="107">
        <v>1.4</v>
      </c>
      <c r="M297" s="107">
        <v>0.1</v>
      </c>
      <c r="N297" s="13" t="s">
        <v>23</v>
      </c>
    </row>
    <row r="298" spans="1:15" ht="20.25" customHeight="1">
      <c r="A298" s="148"/>
      <c r="B298" s="24">
        <v>0</v>
      </c>
      <c r="C298" s="27" t="s">
        <v>4</v>
      </c>
      <c r="D298" s="26"/>
      <c r="E298" s="48" t="s">
        <v>10</v>
      </c>
      <c r="F298" s="112">
        <v>319.7</v>
      </c>
      <c r="G298" s="113">
        <v>76.4</v>
      </c>
      <c r="H298" s="113">
        <v>0.5</v>
      </c>
      <c r="I298" s="113">
        <v>0.2</v>
      </c>
      <c r="J298" s="113">
        <v>16.9</v>
      </c>
      <c r="K298" s="113">
        <v>16.7</v>
      </c>
      <c r="L298" s="113">
        <v>1.1</v>
      </c>
      <c r="M298" s="113">
        <v>0</v>
      </c>
      <c r="N298" s="13" t="s">
        <v>23</v>
      </c>
      <c r="O298"/>
    </row>
    <row r="299" spans="1:15" ht="20.25" customHeight="1">
      <c r="A299" s="148"/>
      <c r="B299" s="15">
        <v>0</v>
      </c>
      <c r="C299" s="27" t="s">
        <v>5</v>
      </c>
      <c r="D299" s="26"/>
      <c r="E299" s="48" t="s">
        <v>404</v>
      </c>
      <c r="F299" s="149" t="s">
        <v>40</v>
      </c>
      <c r="G299" s="150"/>
      <c r="H299" s="150"/>
      <c r="I299" s="150"/>
      <c r="J299" s="150"/>
      <c r="K299" s="150"/>
      <c r="L299" s="150"/>
      <c r="M299" s="151"/>
      <c r="N299" s="12"/>
      <c r="O299"/>
    </row>
    <row r="300" spans="1:15" ht="19.5" customHeight="1">
      <c r="A300" s="28"/>
      <c r="B300" s="24">
        <v>0</v>
      </c>
      <c r="C300" s="29"/>
      <c r="D300" s="26"/>
      <c r="E300" s="54"/>
      <c r="F300" s="114"/>
      <c r="G300" s="114"/>
      <c r="H300" s="114"/>
      <c r="I300" s="114"/>
      <c r="J300" s="114"/>
      <c r="K300" s="114"/>
      <c r="L300" s="114"/>
      <c r="M300" s="114"/>
      <c r="N300" s="4"/>
      <c r="O300"/>
    </row>
    <row r="301" spans="1:15" ht="19.5" customHeight="1" thickBot="1">
      <c r="A301" s="31"/>
      <c r="B301" s="15">
        <v>0</v>
      </c>
      <c r="C301" s="32"/>
      <c r="D301" s="26"/>
      <c r="E301" s="51"/>
      <c r="F301" s="116" t="s">
        <v>32</v>
      </c>
      <c r="G301" s="116" t="s">
        <v>33</v>
      </c>
      <c r="H301" s="116" t="s">
        <v>34</v>
      </c>
      <c r="I301" s="116" t="s">
        <v>35</v>
      </c>
      <c r="J301" s="116" t="s">
        <v>36</v>
      </c>
      <c r="K301" s="116" t="s">
        <v>39</v>
      </c>
      <c r="L301" s="116" t="s">
        <v>37</v>
      </c>
      <c r="M301" s="116" t="s">
        <v>38</v>
      </c>
      <c r="N301" s="9"/>
      <c r="O301"/>
    </row>
    <row r="302" spans="1:15" ht="20.25" customHeight="1" thickTop="1">
      <c r="A302" s="134" t="s">
        <v>6</v>
      </c>
      <c r="B302" s="24">
        <v>0</v>
      </c>
      <c r="C302" s="33" t="str">
        <f>$C$7</f>
        <v>Sopa</v>
      </c>
      <c r="D302" s="26"/>
      <c r="E302" s="48" t="s">
        <v>20</v>
      </c>
      <c r="F302" s="46">
        <v>528.2</v>
      </c>
      <c r="G302" s="46">
        <v>126.2</v>
      </c>
      <c r="H302" s="46">
        <v>3.5</v>
      </c>
      <c r="I302" s="46">
        <v>0.5</v>
      </c>
      <c r="J302" s="46">
        <v>18.8</v>
      </c>
      <c r="K302" s="46">
        <v>5.3</v>
      </c>
      <c r="L302" s="46">
        <v>4.8</v>
      </c>
      <c r="M302" s="46">
        <v>0.2</v>
      </c>
      <c r="N302" s="13" t="s">
        <v>23</v>
      </c>
      <c r="O302"/>
    </row>
    <row r="303" spans="1:23" ht="38.25">
      <c r="A303" s="148"/>
      <c r="B303" s="15">
        <v>0</v>
      </c>
      <c r="C303" s="41" t="s">
        <v>3</v>
      </c>
      <c r="D303" s="26"/>
      <c r="E303" s="48" t="s">
        <v>496</v>
      </c>
      <c r="F303" s="59">
        <f>770.8+1095.3+40.5</f>
        <v>1906.6</v>
      </c>
      <c r="G303" s="46">
        <f>184.2+261.7+9.7</f>
        <v>455.59999999999997</v>
      </c>
      <c r="H303" s="46">
        <f>5.8+0.7</f>
        <v>6.5</v>
      </c>
      <c r="I303" s="46">
        <f>0.9+0.4</f>
        <v>1.3</v>
      </c>
      <c r="J303" s="46">
        <f>0.7+54+2.2</f>
        <v>56.900000000000006</v>
      </c>
      <c r="K303" s="46">
        <f>0.6+5.4+2.1</f>
        <v>8.1</v>
      </c>
      <c r="L303" s="46">
        <f>32.5+8.2+0.3</f>
        <v>41</v>
      </c>
      <c r="M303" s="46">
        <f>0.6+0.2+0.1</f>
        <v>0.9</v>
      </c>
      <c r="N303" s="13" t="s">
        <v>23</v>
      </c>
      <c r="O303"/>
      <c r="P303" s="58"/>
      <c r="Q303" s="58"/>
      <c r="R303" s="58"/>
      <c r="S303" s="58"/>
      <c r="T303" s="58"/>
      <c r="U303" s="58"/>
      <c r="V303" s="58"/>
      <c r="W303" s="58"/>
    </row>
    <row r="304" spans="1:15" ht="20.25" customHeight="1">
      <c r="A304" s="148"/>
      <c r="B304" s="24">
        <v>0</v>
      </c>
      <c r="C304" s="41" t="s">
        <v>93</v>
      </c>
      <c r="D304" s="26"/>
      <c r="E304" s="48" t="s">
        <v>100</v>
      </c>
      <c r="F304" s="107">
        <v>97.7</v>
      </c>
      <c r="G304" s="107">
        <v>23.3</v>
      </c>
      <c r="H304" s="107">
        <v>0.21</v>
      </c>
      <c r="I304" s="107">
        <v>0</v>
      </c>
      <c r="J304" s="107">
        <v>4.2</v>
      </c>
      <c r="K304" s="107">
        <v>3.6</v>
      </c>
      <c r="L304" s="107">
        <v>1.4</v>
      </c>
      <c r="M304" s="107">
        <v>0</v>
      </c>
      <c r="N304" s="13" t="s">
        <v>23</v>
      </c>
      <c r="O304"/>
    </row>
    <row r="305" spans="1:15" ht="20.25" customHeight="1">
      <c r="A305" s="148"/>
      <c r="B305" s="15">
        <v>0</v>
      </c>
      <c r="C305" s="34" t="str">
        <f>$C$10</f>
        <v>Sobremesa</v>
      </c>
      <c r="D305" s="26"/>
      <c r="E305" s="48" t="s">
        <v>432</v>
      </c>
      <c r="F305" s="112" t="s">
        <v>433</v>
      </c>
      <c r="G305" s="113" t="s">
        <v>434</v>
      </c>
      <c r="H305" s="113" t="s">
        <v>435</v>
      </c>
      <c r="I305" s="113" t="s">
        <v>436</v>
      </c>
      <c r="J305" s="113" t="s">
        <v>437</v>
      </c>
      <c r="K305" s="113" t="s">
        <v>438</v>
      </c>
      <c r="L305" s="113" t="s">
        <v>439</v>
      </c>
      <c r="M305" s="113" t="s">
        <v>440</v>
      </c>
      <c r="N305" s="13" t="s">
        <v>23</v>
      </c>
      <c r="O305"/>
    </row>
    <row r="306" spans="1:15" ht="20.25" customHeight="1">
      <c r="A306" s="148"/>
      <c r="B306" s="24">
        <v>0</v>
      </c>
      <c r="C306" s="34" t="str">
        <f>$C$11</f>
        <v>Pão</v>
      </c>
      <c r="D306" s="26"/>
      <c r="E306" s="48" t="s">
        <v>404</v>
      </c>
      <c r="F306" s="149" t="s">
        <v>40</v>
      </c>
      <c r="G306" s="150"/>
      <c r="H306" s="150"/>
      <c r="I306" s="150"/>
      <c r="J306" s="150"/>
      <c r="K306" s="150"/>
      <c r="L306" s="150"/>
      <c r="M306" s="151"/>
      <c r="N306" s="12"/>
      <c r="O306"/>
    </row>
    <row r="307" spans="1:15" ht="19.5" customHeight="1">
      <c r="A307" s="28"/>
      <c r="B307" s="15">
        <v>0</v>
      </c>
      <c r="C307" s="29"/>
      <c r="D307" s="26"/>
      <c r="E307" s="54"/>
      <c r="F307" s="114"/>
      <c r="G307" s="114"/>
      <c r="H307" s="114"/>
      <c r="I307" s="114"/>
      <c r="J307" s="114"/>
      <c r="K307" s="114"/>
      <c r="L307" s="114"/>
      <c r="M307" s="114"/>
      <c r="N307" s="4"/>
      <c r="O307"/>
    </row>
    <row r="308" spans="1:15" ht="19.5" customHeight="1" thickBot="1">
      <c r="A308" s="31"/>
      <c r="B308" s="24">
        <v>0</v>
      </c>
      <c r="C308" s="32"/>
      <c r="D308" s="26"/>
      <c r="E308" s="51"/>
      <c r="F308" s="116" t="s">
        <v>32</v>
      </c>
      <c r="G308" s="116" t="s">
        <v>33</v>
      </c>
      <c r="H308" s="116" t="s">
        <v>34</v>
      </c>
      <c r="I308" s="116" t="s">
        <v>35</v>
      </c>
      <c r="J308" s="116" t="s">
        <v>36</v>
      </c>
      <c r="K308" s="116" t="s">
        <v>39</v>
      </c>
      <c r="L308" s="116" t="s">
        <v>37</v>
      </c>
      <c r="M308" s="116" t="s">
        <v>38</v>
      </c>
      <c r="N308" s="9"/>
      <c r="O308"/>
    </row>
    <row r="309" spans="1:15" ht="20.25" customHeight="1" thickTop="1">
      <c r="A309" s="134" t="s">
        <v>7</v>
      </c>
      <c r="B309" s="15">
        <v>0</v>
      </c>
      <c r="C309" s="33" t="str">
        <f>$C$7</f>
        <v>Sopa</v>
      </c>
      <c r="D309" s="26"/>
      <c r="E309" s="123" t="s">
        <v>384</v>
      </c>
      <c r="F309" s="46">
        <v>273.6</v>
      </c>
      <c r="G309" s="46">
        <v>65.4</v>
      </c>
      <c r="H309" s="46">
        <v>3.5</v>
      </c>
      <c r="I309" s="46">
        <v>0.6</v>
      </c>
      <c r="J309" s="46">
        <v>6.6</v>
      </c>
      <c r="K309" s="46">
        <v>5.6</v>
      </c>
      <c r="L309" s="46">
        <v>2.3</v>
      </c>
      <c r="M309" s="46">
        <v>0.2</v>
      </c>
      <c r="N309" s="13" t="s">
        <v>23</v>
      </c>
      <c r="O309"/>
    </row>
    <row r="310" spans="1:15" ht="20.25" customHeight="1">
      <c r="A310" s="148"/>
      <c r="B310" s="24">
        <v>0</v>
      </c>
      <c r="C310" s="41" t="s">
        <v>3</v>
      </c>
      <c r="D310" s="26"/>
      <c r="E310" s="48" t="s">
        <v>497</v>
      </c>
      <c r="F310" s="46">
        <v>2127.2</v>
      </c>
      <c r="G310" s="46">
        <v>508.3</v>
      </c>
      <c r="H310" s="46">
        <v>11.7</v>
      </c>
      <c r="I310" s="46">
        <v>3.2</v>
      </c>
      <c r="J310" s="46">
        <v>62.8</v>
      </c>
      <c r="K310" s="46">
        <v>0.2</v>
      </c>
      <c r="L310" s="46">
        <v>36.1</v>
      </c>
      <c r="M310" s="46">
        <v>1.4</v>
      </c>
      <c r="N310" s="40" t="s">
        <v>23</v>
      </c>
      <c r="O310"/>
    </row>
    <row r="311" spans="1:14" ht="20.25" customHeight="1">
      <c r="A311" s="148"/>
      <c r="B311" s="15">
        <v>0</v>
      </c>
      <c r="C311" s="41" t="s">
        <v>93</v>
      </c>
      <c r="D311" s="26"/>
      <c r="E311" s="123" t="s">
        <v>385</v>
      </c>
      <c r="F311" s="108">
        <v>82.4</v>
      </c>
      <c r="G311" s="108">
        <v>19.7</v>
      </c>
      <c r="H311" s="108">
        <v>0.1</v>
      </c>
      <c r="I311" s="108">
        <v>0</v>
      </c>
      <c r="J311" s="108">
        <v>3.5</v>
      </c>
      <c r="K311" s="108">
        <v>3.4</v>
      </c>
      <c r="L311" s="108">
        <v>1.4</v>
      </c>
      <c r="M311" s="108">
        <v>0.1</v>
      </c>
      <c r="N311" s="13" t="s">
        <v>23</v>
      </c>
    </row>
    <row r="312" spans="1:14" ht="20.25" customHeight="1">
      <c r="A312" s="148"/>
      <c r="B312" s="24">
        <v>0</v>
      </c>
      <c r="C312" s="34" t="str">
        <f>$C$10</f>
        <v>Sobremesa</v>
      </c>
      <c r="D312" s="26"/>
      <c r="E312" s="48" t="s">
        <v>10</v>
      </c>
      <c r="F312" s="112">
        <v>319.7</v>
      </c>
      <c r="G312" s="113">
        <v>76.4</v>
      </c>
      <c r="H312" s="113">
        <v>0.5</v>
      </c>
      <c r="I312" s="113">
        <v>0.2</v>
      </c>
      <c r="J312" s="113">
        <v>16.9</v>
      </c>
      <c r="K312" s="113">
        <v>16.7</v>
      </c>
      <c r="L312" s="113">
        <v>1.1</v>
      </c>
      <c r="M312" s="113">
        <v>0</v>
      </c>
      <c r="N312" s="13" t="s">
        <v>23</v>
      </c>
    </row>
    <row r="313" spans="1:14" ht="20.25" customHeight="1">
      <c r="A313" s="148"/>
      <c r="B313" s="15">
        <v>0</v>
      </c>
      <c r="C313" s="34" t="str">
        <f>$C$11</f>
        <v>Pão</v>
      </c>
      <c r="D313" s="26"/>
      <c r="E313" s="48" t="s">
        <v>404</v>
      </c>
      <c r="F313" s="149" t="s">
        <v>40</v>
      </c>
      <c r="G313" s="150"/>
      <c r="H313" s="150"/>
      <c r="I313" s="150"/>
      <c r="J313" s="150"/>
      <c r="K313" s="150"/>
      <c r="L313" s="150"/>
      <c r="M313" s="151"/>
      <c r="N313" s="12"/>
    </row>
    <row r="314" spans="1:14" ht="19.5" customHeight="1">
      <c r="A314" s="28"/>
      <c r="B314" s="15">
        <v>0</v>
      </c>
      <c r="C314" s="29"/>
      <c r="D314" s="26"/>
      <c r="E314" s="54"/>
      <c r="F314" s="114"/>
      <c r="G314" s="114"/>
      <c r="H314" s="114"/>
      <c r="I314" s="114"/>
      <c r="J314" s="114"/>
      <c r="K314" s="114"/>
      <c r="L314" s="114"/>
      <c r="M314" s="114"/>
      <c r="N314" s="4"/>
    </row>
    <row r="315" spans="1:14" ht="19.5" customHeight="1" thickBot="1">
      <c r="A315" s="31"/>
      <c r="B315" s="15">
        <v>0</v>
      </c>
      <c r="C315" s="32"/>
      <c r="D315" s="26"/>
      <c r="F315" s="116" t="s">
        <v>32</v>
      </c>
      <c r="G315" s="116" t="s">
        <v>33</v>
      </c>
      <c r="H315" s="116" t="s">
        <v>34</v>
      </c>
      <c r="I315" s="116" t="s">
        <v>35</v>
      </c>
      <c r="J315" s="116" t="s">
        <v>36</v>
      </c>
      <c r="K315" s="116" t="s">
        <v>39</v>
      </c>
      <c r="L315" s="116" t="s">
        <v>37</v>
      </c>
      <c r="M315" s="116" t="s">
        <v>38</v>
      </c>
      <c r="N315" s="9"/>
    </row>
    <row r="316" spans="1:14" ht="20.25" customHeight="1" thickTop="1">
      <c r="A316" s="134" t="s">
        <v>8</v>
      </c>
      <c r="B316" s="24">
        <v>0</v>
      </c>
      <c r="C316" s="33" t="str">
        <f>$C$7</f>
        <v>Sopa</v>
      </c>
      <c r="D316" s="26"/>
      <c r="E316" s="48" t="s">
        <v>21</v>
      </c>
      <c r="F316" s="46">
        <v>847</v>
      </c>
      <c r="G316" s="46">
        <v>202.4</v>
      </c>
      <c r="H316" s="46"/>
      <c r="I316" s="46">
        <v>0.6</v>
      </c>
      <c r="J316" s="46">
        <v>30.2</v>
      </c>
      <c r="K316" s="46">
        <v>3.1</v>
      </c>
      <c r="L316" s="46">
        <v>11.4</v>
      </c>
      <c r="M316" s="46">
        <v>0.1</v>
      </c>
      <c r="N316" s="13" t="s">
        <v>23</v>
      </c>
    </row>
    <row r="317" spans="1:140" s="45" customFormat="1" ht="38.25">
      <c r="A317" s="148"/>
      <c r="B317" s="42">
        <v>0</v>
      </c>
      <c r="C317" s="41" t="s">
        <v>3</v>
      </c>
      <c r="D317" s="43"/>
      <c r="E317" s="48" t="s">
        <v>498</v>
      </c>
      <c r="F317" s="59" t="s">
        <v>499</v>
      </c>
      <c r="G317" s="46">
        <v>0.9387755102040817</v>
      </c>
      <c r="H317" s="46" t="s">
        <v>500</v>
      </c>
      <c r="I317" s="46" t="s">
        <v>501</v>
      </c>
      <c r="J317" s="46">
        <f>2.1+51.8</f>
        <v>53.9</v>
      </c>
      <c r="K317" s="46">
        <f>1.9+3.2</f>
        <v>5.1</v>
      </c>
      <c r="L317" s="46">
        <f>29.4+6.8</f>
        <v>36.199999999999996</v>
      </c>
      <c r="M317" s="46">
        <f>0.6+0.2</f>
        <v>0.8</v>
      </c>
      <c r="N317" s="40" t="s">
        <v>23</v>
      </c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  <c r="EG317" s="44"/>
      <c r="EH317" s="44"/>
      <c r="EI317" s="44"/>
      <c r="EJ317" s="44"/>
    </row>
    <row r="318" spans="1:14" ht="20.25" customHeight="1">
      <c r="A318" s="148"/>
      <c r="B318" s="24">
        <v>0</v>
      </c>
      <c r="C318" s="41" t="s">
        <v>93</v>
      </c>
      <c r="D318" s="26"/>
      <c r="E318" s="48" t="s">
        <v>85</v>
      </c>
      <c r="F318" s="107">
        <v>228.8</v>
      </c>
      <c r="G318" s="107">
        <v>54.8</v>
      </c>
      <c r="H318" s="107">
        <v>0.9</v>
      </c>
      <c r="I318" s="107">
        <v>0.1</v>
      </c>
      <c r="J318" s="107">
        <v>9.4</v>
      </c>
      <c r="K318" s="107">
        <v>2.3</v>
      </c>
      <c r="L318" s="107">
        <v>2.4</v>
      </c>
      <c r="M318" s="107">
        <v>0</v>
      </c>
      <c r="N318" s="13" t="s">
        <v>23</v>
      </c>
    </row>
    <row r="319" spans="1:14" ht="20.25" customHeight="1">
      <c r="A319" s="148"/>
      <c r="B319" s="15">
        <v>0</v>
      </c>
      <c r="C319" s="34" t="str">
        <f>$C$10</f>
        <v>Sobremesa</v>
      </c>
      <c r="D319" s="26"/>
      <c r="E319" s="48" t="s">
        <v>422</v>
      </c>
      <c r="F319" s="112" t="s">
        <v>405</v>
      </c>
      <c r="G319" s="113" t="s">
        <v>406</v>
      </c>
      <c r="H319" s="113" t="s">
        <v>407</v>
      </c>
      <c r="I319" s="113" t="s">
        <v>408</v>
      </c>
      <c r="J319" s="113" t="s">
        <v>409</v>
      </c>
      <c r="K319" s="113" t="s">
        <v>410</v>
      </c>
      <c r="L319" s="113" t="s">
        <v>411</v>
      </c>
      <c r="M319" s="113" t="s">
        <v>412</v>
      </c>
      <c r="N319" s="39" t="s">
        <v>23</v>
      </c>
    </row>
    <row r="320" spans="1:14" ht="20.25" customHeight="1">
      <c r="A320" s="148"/>
      <c r="B320" s="24">
        <v>0</v>
      </c>
      <c r="C320" s="34" t="str">
        <f>$C$11</f>
        <v>Pão</v>
      </c>
      <c r="D320" s="26"/>
      <c r="E320" s="48" t="s">
        <v>404</v>
      </c>
      <c r="F320" s="149" t="s">
        <v>40</v>
      </c>
      <c r="G320" s="150"/>
      <c r="H320" s="150"/>
      <c r="I320" s="150"/>
      <c r="J320" s="150"/>
      <c r="K320" s="150"/>
      <c r="L320" s="150"/>
      <c r="M320" s="151"/>
      <c r="N320" s="12"/>
    </row>
    <row r="321" spans="1:14" ht="19.5" customHeight="1">
      <c r="A321" s="28"/>
      <c r="B321" s="15">
        <v>0</v>
      </c>
      <c r="C321" s="29"/>
      <c r="D321" s="26"/>
      <c r="E321" s="54"/>
      <c r="F321" s="114"/>
      <c r="G321" s="114"/>
      <c r="H321" s="114"/>
      <c r="I321" s="114"/>
      <c r="J321" s="114"/>
      <c r="K321" s="114"/>
      <c r="L321" s="114"/>
      <c r="M321" s="114"/>
      <c r="N321" s="4"/>
    </row>
    <row r="322" spans="1:14" ht="19.5" customHeight="1" thickBot="1">
      <c r="A322" s="31"/>
      <c r="B322" s="24">
        <v>0</v>
      </c>
      <c r="C322" s="32"/>
      <c r="D322" s="26"/>
      <c r="E322" s="51"/>
      <c r="F322" s="116" t="s">
        <v>32</v>
      </c>
      <c r="G322" s="116" t="s">
        <v>33</v>
      </c>
      <c r="H322" s="116" t="s">
        <v>34</v>
      </c>
      <c r="I322" s="116" t="s">
        <v>35</v>
      </c>
      <c r="J322" s="116" t="s">
        <v>36</v>
      </c>
      <c r="K322" s="116" t="s">
        <v>39</v>
      </c>
      <c r="L322" s="116" t="s">
        <v>37</v>
      </c>
      <c r="M322" s="116" t="s">
        <v>38</v>
      </c>
      <c r="N322" s="9"/>
    </row>
    <row r="323" spans="1:14" ht="20.25" customHeight="1" thickTop="1">
      <c r="A323" s="134" t="s">
        <v>9</v>
      </c>
      <c r="B323" s="15">
        <v>0</v>
      </c>
      <c r="C323" s="33" t="str">
        <f>$C$7</f>
        <v>Sopa</v>
      </c>
      <c r="D323" s="26"/>
      <c r="E323" s="48" t="s">
        <v>401</v>
      </c>
      <c r="F323" s="46">
        <v>798.5</v>
      </c>
      <c r="G323" s="46">
        <v>190.8</v>
      </c>
      <c r="H323" s="46">
        <v>6.7</v>
      </c>
      <c r="I323" s="46">
        <v>1.7</v>
      </c>
      <c r="J323" s="46">
        <v>25.2</v>
      </c>
      <c r="K323" s="46">
        <v>3.2</v>
      </c>
      <c r="L323" s="46">
        <v>6.8</v>
      </c>
      <c r="M323" s="46">
        <v>0.7</v>
      </c>
      <c r="N323" s="39" t="s">
        <v>23</v>
      </c>
    </row>
    <row r="324" spans="1:16" ht="20.25" customHeight="1">
      <c r="A324" s="148"/>
      <c r="B324" s="24">
        <v>0</v>
      </c>
      <c r="C324" s="41" t="s">
        <v>3</v>
      </c>
      <c r="D324" s="26"/>
      <c r="E324" s="48" t="s">
        <v>389</v>
      </c>
      <c r="F324" s="59">
        <f>1005+1029.5</f>
        <v>2034.5</v>
      </c>
      <c r="G324" s="46">
        <f>240.2+246</f>
        <v>486.2</v>
      </c>
      <c r="H324" s="46">
        <f>10.6+3.3</f>
        <v>13.899999999999999</v>
      </c>
      <c r="I324" s="46">
        <f>3+0.5</f>
        <v>3.5</v>
      </c>
      <c r="J324" s="46">
        <f>0.7+48.5</f>
        <v>49.2</v>
      </c>
      <c r="K324" s="46">
        <f>0.6+1.5</f>
        <v>2.1</v>
      </c>
      <c r="L324" s="46">
        <f>35.7+4.3</f>
        <v>40</v>
      </c>
      <c r="M324" s="46">
        <f>0.3+0.2</f>
        <v>0.5</v>
      </c>
      <c r="N324" s="13" t="s">
        <v>23</v>
      </c>
      <c r="P324" s="102"/>
    </row>
    <row r="325" spans="1:14" ht="20.25" customHeight="1">
      <c r="A325" s="148"/>
      <c r="B325" s="15">
        <v>0</v>
      </c>
      <c r="C325" s="41" t="s">
        <v>93</v>
      </c>
      <c r="D325" s="26"/>
      <c r="E325" s="48" t="s">
        <v>86</v>
      </c>
      <c r="F325" s="107">
        <v>88.5</v>
      </c>
      <c r="G325" s="107">
        <v>21.1</v>
      </c>
      <c r="H325" s="107">
        <v>0.2</v>
      </c>
      <c r="I325" s="107">
        <v>0</v>
      </c>
      <c r="J325" s="107">
        <v>3.2</v>
      </c>
      <c r="K325" s="107">
        <v>3.1</v>
      </c>
      <c r="L325" s="107">
        <v>1.7</v>
      </c>
      <c r="M325" s="107">
        <v>0</v>
      </c>
      <c r="N325" s="13" t="s">
        <v>23</v>
      </c>
    </row>
    <row r="326" spans="1:14" ht="20.25" customHeight="1">
      <c r="A326" s="148"/>
      <c r="B326" s="24">
        <v>0</v>
      </c>
      <c r="C326" s="34" t="str">
        <f>$C$10</f>
        <v>Sobremesa</v>
      </c>
      <c r="D326" s="26"/>
      <c r="E326" s="48" t="s">
        <v>10</v>
      </c>
      <c r="F326" s="112">
        <v>319.7</v>
      </c>
      <c r="G326" s="113">
        <v>76.4</v>
      </c>
      <c r="H326" s="113">
        <v>0.5</v>
      </c>
      <c r="I326" s="113">
        <v>0.2</v>
      </c>
      <c r="J326" s="113">
        <v>16.9</v>
      </c>
      <c r="K326" s="113">
        <v>16.7</v>
      </c>
      <c r="L326" s="113">
        <v>1.1</v>
      </c>
      <c r="M326" s="113">
        <v>0</v>
      </c>
      <c r="N326" s="13" t="s">
        <v>23</v>
      </c>
    </row>
    <row r="327" spans="1:14" ht="20.25" customHeight="1">
      <c r="A327" s="148"/>
      <c r="B327" s="15">
        <v>0</v>
      </c>
      <c r="C327" s="34" t="str">
        <f>$C$11</f>
        <v>Pão</v>
      </c>
      <c r="D327" s="26"/>
      <c r="E327" s="48" t="s">
        <v>404</v>
      </c>
      <c r="F327" s="158" t="s">
        <v>40</v>
      </c>
      <c r="G327" s="159"/>
      <c r="H327" s="159"/>
      <c r="I327" s="159"/>
      <c r="J327" s="159"/>
      <c r="K327" s="159"/>
      <c r="L327" s="159"/>
      <c r="M327" s="160"/>
      <c r="N327" s="12"/>
    </row>
    <row r="328" spans="1:14" ht="123" customHeight="1">
      <c r="A328" s="143" t="str">
        <f>+A$40</f>
        <v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5"/>
    </row>
    <row r="329" spans="2:14" ht="39.75" customHeight="1">
      <c r="B329" s="24">
        <v>0</v>
      </c>
      <c r="C329" s="47" t="s">
        <v>53</v>
      </c>
      <c r="D329" s="22"/>
      <c r="E329" s="55" t="s">
        <v>378</v>
      </c>
      <c r="F329" s="35"/>
      <c r="G329" s="35"/>
      <c r="H329" s="35"/>
      <c r="I329" s="35"/>
      <c r="J329" s="35"/>
      <c r="K329" s="35"/>
      <c r="L329" s="35"/>
      <c r="M329" s="35"/>
      <c r="N329" s="10"/>
    </row>
    <row r="330" spans="2:14" ht="19.5" customHeight="1" thickBot="1">
      <c r="B330" s="15">
        <v>0</v>
      </c>
      <c r="E330" s="51"/>
      <c r="F330" s="37" t="s">
        <v>32</v>
      </c>
      <c r="G330" s="37" t="s">
        <v>33</v>
      </c>
      <c r="H330" s="37" t="s">
        <v>34</v>
      </c>
      <c r="I330" s="37" t="s">
        <v>35</v>
      </c>
      <c r="J330" s="37" t="s">
        <v>36</v>
      </c>
      <c r="K330" s="37" t="s">
        <v>39</v>
      </c>
      <c r="L330" s="37" t="s">
        <v>37</v>
      </c>
      <c r="M330" s="37" t="s">
        <v>38</v>
      </c>
      <c r="N330" s="9"/>
    </row>
    <row r="331" spans="1:14" ht="20.25" customHeight="1" thickTop="1">
      <c r="A331" s="134" t="s">
        <v>1</v>
      </c>
      <c r="B331" s="24">
        <v>0</v>
      </c>
      <c r="C331" s="25" t="s">
        <v>2</v>
      </c>
      <c r="D331" s="26"/>
      <c r="E331" s="48" t="s">
        <v>14</v>
      </c>
      <c r="F331" s="46">
        <v>509.7</v>
      </c>
      <c r="G331" s="46">
        <v>121.8</v>
      </c>
      <c r="H331" s="46">
        <v>3.5</v>
      </c>
      <c r="I331" s="46">
        <v>0.5</v>
      </c>
      <c r="J331" s="46">
        <v>18.1</v>
      </c>
      <c r="K331" s="46">
        <v>4.9</v>
      </c>
      <c r="L331" s="46">
        <v>4.4</v>
      </c>
      <c r="M331" s="46">
        <v>0.2</v>
      </c>
      <c r="N331" s="13" t="s">
        <v>23</v>
      </c>
    </row>
    <row r="332" spans="1:14" ht="36" customHeight="1">
      <c r="A332" s="148"/>
      <c r="B332" s="15">
        <v>0</v>
      </c>
      <c r="C332" s="41" t="s">
        <v>3</v>
      </c>
      <c r="D332" s="26"/>
      <c r="E332" s="48" t="s">
        <v>502</v>
      </c>
      <c r="F332" s="59">
        <v>2027.2</v>
      </c>
      <c r="G332" s="46">
        <v>484.5</v>
      </c>
      <c r="H332" s="46">
        <v>5.7</v>
      </c>
      <c r="I332" s="46">
        <v>1.1</v>
      </c>
      <c r="J332" s="46">
        <v>62.6</v>
      </c>
      <c r="K332" s="46">
        <v>6.1</v>
      </c>
      <c r="L332" s="46">
        <v>44.1</v>
      </c>
      <c r="M332" s="46">
        <v>0.8</v>
      </c>
      <c r="N332" s="13" t="s">
        <v>23</v>
      </c>
    </row>
    <row r="333" spans="1:14" ht="20.25" customHeight="1">
      <c r="A333" s="148"/>
      <c r="B333" s="24">
        <v>0</v>
      </c>
      <c r="C333" s="41" t="s">
        <v>93</v>
      </c>
      <c r="D333" s="26"/>
      <c r="E333" s="48" t="s">
        <v>386</v>
      </c>
      <c r="F333" s="107">
        <v>92.4</v>
      </c>
      <c r="G333" s="107">
        <v>22.1</v>
      </c>
      <c r="H333" s="107">
        <v>0.2</v>
      </c>
      <c r="I333" s="107">
        <v>0</v>
      </c>
      <c r="J333" s="107">
        <v>3.8</v>
      </c>
      <c r="K333" s="107">
        <v>3.7</v>
      </c>
      <c r="L333" s="107">
        <v>1.4</v>
      </c>
      <c r="M333" s="107">
        <v>0.1</v>
      </c>
      <c r="N333" s="13" t="s">
        <v>23</v>
      </c>
    </row>
    <row r="334" spans="1:14" ht="20.25" customHeight="1">
      <c r="A334" s="148"/>
      <c r="B334" s="15">
        <v>0</v>
      </c>
      <c r="C334" s="27" t="s">
        <v>4</v>
      </c>
      <c r="D334" s="26"/>
      <c r="E334" s="48" t="s">
        <v>10</v>
      </c>
      <c r="F334" s="112">
        <v>319.7</v>
      </c>
      <c r="G334" s="113">
        <v>76.4</v>
      </c>
      <c r="H334" s="113">
        <v>0.5</v>
      </c>
      <c r="I334" s="113">
        <v>0.2</v>
      </c>
      <c r="J334" s="113">
        <v>16.9</v>
      </c>
      <c r="K334" s="113">
        <v>16.7</v>
      </c>
      <c r="L334" s="113">
        <v>1.1</v>
      </c>
      <c r="M334" s="113">
        <v>0</v>
      </c>
      <c r="N334" s="13" t="s">
        <v>23</v>
      </c>
    </row>
    <row r="335" spans="1:14" ht="20.25" customHeight="1">
      <c r="A335" s="148"/>
      <c r="B335" s="24">
        <v>0</v>
      </c>
      <c r="C335" s="27" t="s">
        <v>5</v>
      </c>
      <c r="D335" s="26"/>
      <c r="E335" s="48" t="s">
        <v>404</v>
      </c>
      <c r="F335" s="149" t="s">
        <v>40</v>
      </c>
      <c r="G335" s="150"/>
      <c r="H335" s="150"/>
      <c r="I335" s="150"/>
      <c r="J335" s="150"/>
      <c r="K335" s="150"/>
      <c r="L335" s="150"/>
      <c r="M335" s="151"/>
      <c r="N335" s="12"/>
    </row>
    <row r="336" spans="1:14" ht="19.5" customHeight="1">
      <c r="A336" s="28"/>
      <c r="B336" s="15">
        <v>0</v>
      </c>
      <c r="C336" s="29"/>
      <c r="D336" s="26"/>
      <c r="E336" s="54"/>
      <c r="F336" s="114"/>
      <c r="G336" s="114"/>
      <c r="H336" s="114"/>
      <c r="I336" s="114"/>
      <c r="J336" s="114"/>
      <c r="K336" s="114"/>
      <c r="L336" s="114"/>
      <c r="M336" s="114"/>
      <c r="N336" s="4"/>
    </row>
    <row r="337" spans="1:14" ht="19.5" customHeight="1" thickBot="1">
      <c r="A337" s="31"/>
      <c r="B337" s="24">
        <v>0</v>
      </c>
      <c r="C337" s="32"/>
      <c r="D337" s="26"/>
      <c r="E337" s="51"/>
      <c r="F337" s="116" t="s">
        <v>32</v>
      </c>
      <c r="G337" s="116" t="s">
        <v>33</v>
      </c>
      <c r="H337" s="116" t="s">
        <v>34</v>
      </c>
      <c r="I337" s="116" t="s">
        <v>35</v>
      </c>
      <c r="J337" s="116" t="s">
        <v>36</v>
      </c>
      <c r="K337" s="116" t="s">
        <v>39</v>
      </c>
      <c r="L337" s="116" t="s">
        <v>37</v>
      </c>
      <c r="M337" s="116" t="s">
        <v>38</v>
      </c>
      <c r="N337" s="9"/>
    </row>
    <row r="338" spans="1:16" ht="20.25" customHeight="1" thickTop="1">
      <c r="A338" s="134" t="s">
        <v>6</v>
      </c>
      <c r="B338" s="15">
        <v>0</v>
      </c>
      <c r="C338" s="33" t="str">
        <f>$C$7</f>
        <v>Sopa</v>
      </c>
      <c r="D338" s="26"/>
      <c r="E338" s="48" t="s">
        <v>11</v>
      </c>
      <c r="F338" s="46">
        <v>470.2</v>
      </c>
      <c r="G338" s="46">
        <v>112.4</v>
      </c>
      <c r="H338" s="46">
        <v>3.3</v>
      </c>
      <c r="I338" s="46">
        <v>0.5</v>
      </c>
      <c r="J338" s="46">
        <v>17.2</v>
      </c>
      <c r="K338" s="46">
        <v>5.6</v>
      </c>
      <c r="L338" s="46">
        <v>3.3</v>
      </c>
      <c r="M338" s="46">
        <v>0.2</v>
      </c>
      <c r="N338" s="39" t="s">
        <v>23</v>
      </c>
      <c r="P338" s="102"/>
    </row>
    <row r="339" spans="1:16" ht="20.25" customHeight="1">
      <c r="A339" s="148"/>
      <c r="B339" s="24">
        <v>0</v>
      </c>
      <c r="C339" s="41" t="s">
        <v>3</v>
      </c>
      <c r="D339" s="26"/>
      <c r="E339" s="128" t="s">
        <v>503</v>
      </c>
      <c r="F339" s="59">
        <f>874.1+1198.4</f>
        <v>2072.5</v>
      </c>
      <c r="G339" s="46">
        <f>208.9+286.4</f>
        <v>495.29999999999995</v>
      </c>
      <c r="H339" s="46">
        <f>8.3+1.5</f>
        <v>9.8</v>
      </c>
      <c r="I339" s="46">
        <f>2.7+0.3</f>
        <v>3</v>
      </c>
      <c r="J339" s="46">
        <v>56.9</v>
      </c>
      <c r="K339" s="46">
        <v>2.5</v>
      </c>
      <c r="L339" s="46">
        <f>33.6+9.7</f>
        <v>43.3</v>
      </c>
      <c r="M339" s="46">
        <f>0.3+0.1</f>
        <v>0.4</v>
      </c>
      <c r="N339" s="13" t="s">
        <v>23</v>
      </c>
      <c r="P339" s="102"/>
    </row>
    <row r="340" spans="1:16" ht="20.25" customHeight="1">
      <c r="A340" s="148"/>
      <c r="B340" s="15">
        <v>0</v>
      </c>
      <c r="C340" s="41" t="s">
        <v>93</v>
      </c>
      <c r="D340" s="26"/>
      <c r="E340" s="48" t="s">
        <v>82</v>
      </c>
      <c r="F340" s="107">
        <v>100.9</v>
      </c>
      <c r="G340" s="107">
        <v>24.1</v>
      </c>
      <c r="H340" s="107">
        <v>0.2</v>
      </c>
      <c r="I340" s="107">
        <v>0</v>
      </c>
      <c r="J340" s="107">
        <v>4.7</v>
      </c>
      <c r="K340" s="107">
        <v>4.4</v>
      </c>
      <c r="L340" s="107">
        <v>1.2</v>
      </c>
      <c r="M340" s="107">
        <v>0.1</v>
      </c>
      <c r="N340" s="13" t="s">
        <v>23</v>
      </c>
      <c r="P340" s="102"/>
    </row>
    <row r="341" spans="1:14" ht="20.25" customHeight="1">
      <c r="A341" s="148"/>
      <c r="B341" s="24">
        <v>0</v>
      </c>
      <c r="C341" s="34" t="str">
        <f>$C$10</f>
        <v>Sobremesa</v>
      </c>
      <c r="D341" s="26"/>
      <c r="E341" s="48" t="s">
        <v>10</v>
      </c>
      <c r="F341" s="112">
        <v>319.7</v>
      </c>
      <c r="G341" s="113">
        <v>76.4</v>
      </c>
      <c r="H341" s="113">
        <v>0.5</v>
      </c>
      <c r="I341" s="113">
        <v>0.2</v>
      </c>
      <c r="J341" s="113">
        <v>16.9</v>
      </c>
      <c r="K341" s="113">
        <v>16.7</v>
      </c>
      <c r="L341" s="113">
        <v>1.1</v>
      </c>
      <c r="M341" s="113">
        <v>0</v>
      </c>
      <c r="N341" s="13" t="s">
        <v>23</v>
      </c>
    </row>
    <row r="342" spans="1:14" ht="20.25" customHeight="1">
      <c r="A342" s="148"/>
      <c r="B342" s="15">
        <v>0</v>
      </c>
      <c r="C342" s="34" t="str">
        <f>$C$11</f>
        <v>Pão</v>
      </c>
      <c r="D342" s="26"/>
      <c r="E342" s="48" t="s">
        <v>404</v>
      </c>
      <c r="F342" s="149" t="s">
        <v>40</v>
      </c>
      <c r="G342" s="150"/>
      <c r="H342" s="150"/>
      <c r="I342" s="150"/>
      <c r="J342" s="150"/>
      <c r="K342" s="150"/>
      <c r="L342" s="150"/>
      <c r="M342" s="151"/>
      <c r="N342" s="12"/>
    </row>
    <row r="343" spans="1:14" ht="19.5" customHeight="1">
      <c r="A343" s="28"/>
      <c r="B343" s="24">
        <v>0</v>
      </c>
      <c r="C343" s="29"/>
      <c r="D343" s="26"/>
      <c r="E343" s="54"/>
      <c r="F343" s="114"/>
      <c r="G343" s="114"/>
      <c r="H343" s="114"/>
      <c r="I343" s="114"/>
      <c r="J343" s="114"/>
      <c r="K343" s="114"/>
      <c r="L343" s="114"/>
      <c r="M343" s="114"/>
      <c r="N343" s="4"/>
    </row>
    <row r="344" spans="1:14" ht="19.5" customHeight="1" thickBot="1">
      <c r="A344" s="31"/>
      <c r="B344" s="15">
        <v>0</v>
      </c>
      <c r="C344" s="32"/>
      <c r="D344" s="26"/>
      <c r="E344" s="51"/>
      <c r="F344" s="116" t="s">
        <v>32</v>
      </c>
      <c r="G344" s="116" t="s">
        <v>33</v>
      </c>
      <c r="H344" s="116" t="s">
        <v>34</v>
      </c>
      <c r="I344" s="116" t="s">
        <v>35</v>
      </c>
      <c r="J344" s="116" t="s">
        <v>36</v>
      </c>
      <c r="K344" s="116" t="s">
        <v>39</v>
      </c>
      <c r="L344" s="116" t="s">
        <v>37</v>
      </c>
      <c r="M344" s="116" t="s">
        <v>38</v>
      </c>
      <c r="N344" s="9"/>
    </row>
    <row r="345" spans="1:14" ht="20.25" customHeight="1" thickTop="1">
      <c r="A345" s="134" t="s">
        <v>7</v>
      </c>
      <c r="B345" s="24">
        <v>0</v>
      </c>
      <c r="C345" s="33" t="str">
        <f>$C$7</f>
        <v>Sopa</v>
      </c>
      <c r="D345" s="26"/>
      <c r="E345" s="48" t="s">
        <v>15</v>
      </c>
      <c r="F345" s="46">
        <v>907.6</v>
      </c>
      <c r="G345" s="46">
        <v>216.9</v>
      </c>
      <c r="H345" s="46">
        <v>3.8</v>
      </c>
      <c r="I345" s="46">
        <v>0.6</v>
      </c>
      <c r="J345" s="46">
        <v>33.3</v>
      </c>
      <c r="K345" s="46">
        <v>6.1</v>
      </c>
      <c r="L345" s="46">
        <v>11.7</v>
      </c>
      <c r="M345" s="46">
        <v>0.2</v>
      </c>
      <c r="N345" s="13" t="s">
        <v>23</v>
      </c>
    </row>
    <row r="346" spans="1:14" ht="38.25">
      <c r="A346" s="148"/>
      <c r="B346" s="15">
        <v>0</v>
      </c>
      <c r="C346" s="41" t="s">
        <v>3</v>
      </c>
      <c r="D346" s="26"/>
      <c r="E346" s="48" t="s">
        <v>504</v>
      </c>
      <c r="F346" s="59">
        <f>609.3+1007.1</f>
        <v>1616.4</v>
      </c>
      <c r="G346" s="46">
        <f>145.6+240.7</f>
        <v>386.29999999999995</v>
      </c>
      <c r="H346" s="46">
        <f>3.2</f>
        <v>3.2</v>
      </c>
      <c r="I346" s="46">
        <f>0.5</f>
        <v>0.5</v>
      </c>
      <c r="J346" s="46">
        <v>51.8</v>
      </c>
      <c r="K346" s="46">
        <v>3.2</v>
      </c>
      <c r="L346" s="46">
        <f>29.2+6.8</f>
        <v>36</v>
      </c>
      <c r="M346" s="46">
        <f>0.4+0.2</f>
        <v>0.6000000000000001</v>
      </c>
      <c r="N346" s="13" t="s">
        <v>23</v>
      </c>
    </row>
    <row r="347" spans="1:14" ht="20.25" customHeight="1">
      <c r="A347" s="148"/>
      <c r="B347" s="24">
        <v>0</v>
      </c>
      <c r="C347" s="41" t="s">
        <v>93</v>
      </c>
      <c r="D347" s="26"/>
      <c r="E347" s="48" t="s">
        <v>81</v>
      </c>
      <c r="F347" s="107">
        <v>215.7</v>
      </c>
      <c r="G347" s="107">
        <v>51.7</v>
      </c>
      <c r="H347" s="107">
        <v>0.6</v>
      </c>
      <c r="I347" s="107">
        <v>0</v>
      </c>
      <c r="J347" s="107">
        <v>9.1</v>
      </c>
      <c r="K347" s="107">
        <v>2</v>
      </c>
      <c r="L347" s="107">
        <v>2.4</v>
      </c>
      <c r="M347" s="107">
        <v>0.1</v>
      </c>
      <c r="N347" s="13" t="s">
        <v>23</v>
      </c>
    </row>
    <row r="348" spans="1:14" ht="20.25" customHeight="1">
      <c r="A348" s="148"/>
      <c r="B348" s="15">
        <v>0</v>
      </c>
      <c r="C348" s="34" t="str">
        <f>$C$10</f>
        <v>Sobremesa</v>
      </c>
      <c r="D348" s="26"/>
      <c r="E348" s="48" t="s">
        <v>22</v>
      </c>
      <c r="F348" s="112" t="s">
        <v>405</v>
      </c>
      <c r="G348" s="113" t="s">
        <v>406</v>
      </c>
      <c r="H348" s="113" t="s">
        <v>407</v>
      </c>
      <c r="I348" s="113" t="s">
        <v>408</v>
      </c>
      <c r="J348" s="113" t="s">
        <v>409</v>
      </c>
      <c r="K348" s="113" t="s">
        <v>410</v>
      </c>
      <c r="L348" s="113" t="s">
        <v>411</v>
      </c>
      <c r="M348" s="113" t="s">
        <v>412</v>
      </c>
      <c r="N348" s="13" t="s">
        <v>23</v>
      </c>
    </row>
    <row r="349" spans="1:14" ht="20.25" customHeight="1">
      <c r="A349" s="148"/>
      <c r="B349" s="24">
        <v>0</v>
      </c>
      <c r="C349" s="34" t="str">
        <f>$C$11</f>
        <v>Pão</v>
      </c>
      <c r="D349" s="26"/>
      <c r="E349" s="48" t="s">
        <v>404</v>
      </c>
      <c r="F349" s="149" t="s">
        <v>40</v>
      </c>
      <c r="G349" s="150"/>
      <c r="H349" s="150"/>
      <c r="I349" s="150"/>
      <c r="J349" s="150"/>
      <c r="K349" s="150"/>
      <c r="L349" s="150"/>
      <c r="M349" s="151"/>
      <c r="N349" s="12"/>
    </row>
    <row r="350" spans="1:14" ht="19.5" customHeight="1">
      <c r="A350" s="28"/>
      <c r="B350" s="15">
        <v>0</v>
      </c>
      <c r="C350" s="29"/>
      <c r="D350" s="26"/>
      <c r="E350" s="54"/>
      <c r="F350" s="114"/>
      <c r="G350" s="114"/>
      <c r="H350" s="114"/>
      <c r="I350" s="114"/>
      <c r="J350" s="114"/>
      <c r="K350" s="114"/>
      <c r="L350" s="114"/>
      <c r="M350" s="114"/>
      <c r="N350" s="4"/>
    </row>
    <row r="351" spans="1:14" ht="19.5" customHeight="1" thickBot="1">
      <c r="A351" s="31"/>
      <c r="B351" s="24">
        <v>0</v>
      </c>
      <c r="C351" s="32"/>
      <c r="D351" s="26"/>
      <c r="E351" s="51"/>
      <c r="F351" s="116" t="s">
        <v>32</v>
      </c>
      <c r="G351" s="116" t="s">
        <v>33</v>
      </c>
      <c r="H351" s="116" t="s">
        <v>34</v>
      </c>
      <c r="I351" s="116" t="s">
        <v>35</v>
      </c>
      <c r="J351" s="116" t="s">
        <v>36</v>
      </c>
      <c r="K351" s="116" t="s">
        <v>39</v>
      </c>
      <c r="L351" s="116" t="s">
        <v>37</v>
      </c>
      <c r="M351" s="116" t="s">
        <v>38</v>
      </c>
      <c r="N351" s="9"/>
    </row>
    <row r="352" spans="1:14" ht="20.25" customHeight="1" thickTop="1">
      <c r="A352" s="134" t="s">
        <v>8</v>
      </c>
      <c r="B352" s="15">
        <v>0</v>
      </c>
      <c r="C352" s="33" t="str">
        <f>$C$7</f>
        <v>Sopa</v>
      </c>
      <c r="D352" s="26"/>
      <c r="E352" s="48" t="s">
        <v>142</v>
      </c>
      <c r="F352" s="46">
        <v>274.6</v>
      </c>
      <c r="G352" s="46">
        <v>65.6</v>
      </c>
      <c r="H352" s="46">
        <v>3.5</v>
      </c>
      <c r="I352" s="46">
        <v>0.6</v>
      </c>
      <c r="J352" s="46">
        <v>6.5</v>
      </c>
      <c r="K352" s="46">
        <v>5.6</v>
      </c>
      <c r="L352" s="46">
        <v>2.3</v>
      </c>
      <c r="M352" s="46">
        <v>0.2</v>
      </c>
      <c r="N352" s="13" t="s">
        <v>23</v>
      </c>
    </row>
    <row r="353" spans="1:14" ht="20.25" customHeight="1">
      <c r="A353" s="148"/>
      <c r="B353" s="24">
        <v>0</v>
      </c>
      <c r="C353" s="41" t="s">
        <v>3</v>
      </c>
      <c r="D353" s="26"/>
      <c r="E353" s="48" t="s">
        <v>390</v>
      </c>
      <c r="F353" s="59">
        <f>1008.8+1300.2</f>
        <v>2309</v>
      </c>
      <c r="G353" s="46">
        <f>241.1+310.7</f>
        <v>551.8</v>
      </c>
      <c r="H353" s="46">
        <f>4.4+3.3</f>
        <v>7.7</v>
      </c>
      <c r="I353" s="46">
        <f>1.1+0.5</f>
        <v>1.6</v>
      </c>
      <c r="J353" s="46">
        <v>62.8</v>
      </c>
      <c r="K353" s="46">
        <v>0.2</v>
      </c>
      <c r="L353" s="46">
        <f>50.4+5.5</f>
        <v>55.9</v>
      </c>
      <c r="M353" s="46">
        <f>0.5+0.1</f>
        <v>0.6</v>
      </c>
      <c r="N353" s="13" t="s">
        <v>23</v>
      </c>
    </row>
    <row r="354" spans="1:14" ht="20.25" customHeight="1">
      <c r="A354" s="148"/>
      <c r="B354" s="15">
        <v>0</v>
      </c>
      <c r="C354" s="41" t="s">
        <v>93</v>
      </c>
      <c r="D354" s="26"/>
      <c r="E354" s="48" t="s">
        <v>57</v>
      </c>
      <c r="F354" s="107">
        <v>85.6</v>
      </c>
      <c r="G354" s="107">
        <v>20.4</v>
      </c>
      <c r="H354" s="107">
        <v>0.4</v>
      </c>
      <c r="I354" s="107">
        <v>0.1</v>
      </c>
      <c r="J354" s="107">
        <v>2.7</v>
      </c>
      <c r="K354" s="107">
        <v>2.6</v>
      </c>
      <c r="L354" s="107">
        <v>1.6</v>
      </c>
      <c r="M354" s="107">
        <v>0</v>
      </c>
      <c r="N354" s="13" t="s">
        <v>23</v>
      </c>
    </row>
    <row r="355" spans="1:14" ht="20.25" customHeight="1">
      <c r="A355" s="148"/>
      <c r="B355" s="24">
        <v>0</v>
      </c>
      <c r="C355" s="34" t="str">
        <f>$C$10</f>
        <v>Sobremesa</v>
      </c>
      <c r="D355" s="26"/>
      <c r="E355" s="48" t="s">
        <v>10</v>
      </c>
      <c r="F355" s="112">
        <v>319.7</v>
      </c>
      <c r="G355" s="113">
        <v>76.4</v>
      </c>
      <c r="H355" s="113">
        <v>0.5</v>
      </c>
      <c r="I355" s="113">
        <v>0.2</v>
      </c>
      <c r="J355" s="113">
        <v>16.9</v>
      </c>
      <c r="K355" s="113">
        <v>16.7</v>
      </c>
      <c r="L355" s="113">
        <v>1.1</v>
      </c>
      <c r="M355" s="113">
        <v>0</v>
      </c>
      <c r="N355" s="13" t="s">
        <v>23</v>
      </c>
    </row>
    <row r="356" spans="1:14" ht="20.25" customHeight="1">
      <c r="A356" s="148"/>
      <c r="B356" s="15">
        <v>0</v>
      </c>
      <c r="C356" s="34" t="str">
        <f>$C$11</f>
        <v>Pão</v>
      </c>
      <c r="D356" s="26"/>
      <c r="E356" s="48" t="s">
        <v>404</v>
      </c>
      <c r="F356" s="149" t="s">
        <v>40</v>
      </c>
      <c r="G356" s="150"/>
      <c r="H356" s="150"/>
      <c r="I356" s="150"/>
      <c r="J356" s="150"/>
      <c r="K356" s="150"/>
      <c r="L356" s="150"/>
      <c r="M356" s="151"/>
      <c r="N356" s="12"/>
    </row>
    <row r="357" spans="1:14" ht="19.5" customHeight="1">
      <c r="A357" s="28"/>
      <c r="B357" s="24">
        <v>0</v>
      </c>
      <c r="C357" s="29"/>
      <c r="D357" s="26"/>
      <c r="E357" s="54"/>
      <c r="F357" s="114"/>
      <c r="G357" s="114"/>
      <c r="H357" s="114"/>
      <c r="I357" s="114"/>
      <c r="J357" s="114"/>
      <c r="K357" s="114"/>
      <c r="L357" s="114"/>
      <c r="M357" s="114"/>
      <c r="N357" s="4"/>
    </row>
    <row r="358" spans="1:14" ht="19.5" customHeight="1" thickBot="1">
      <c r="A358" s="31"/>
      <c r="B358" s="15">
        <v>0</v>
      </c>
      <c r="C358" s="32"/>
      <c r="D358" s="26"/>
      <c r="E358" s="51"/>
      <c r="F358" s="116" t="s">
        <v>32</v>
      </c>
      <c r="G358" s="116" t="s">
        <v>33</v>
      </c>
      <c r="H358" s="116" t="s">
        <v>34</v>
      </c>
      <c r="I358" s="116" t="s">
        <v>35</v>
      </c>
      <c r="J358" s="116" t="s">
        <v>36</v>
      </c>
      <c r="K358" s="116" t="s">
        <v>39</v>
      </c>
      <c r="L358" s="116" t="s">
        <v>37</v>
      </c>
      <c r="M358" s="116" t="s">
        <v>38</v>
      </c>
      <c r="N358" s="9"/>
    </row>
    <row r="359" spans="1:14" ht="20.25" customHeight="1" thickTop="1">
      <c r="A359" s="134" t="s">
        <v>9</v>
      </c>
      <c r="B359" s="24">
        <v>0</v>
      </c>
      <c r="C359" s="33" t="str">
        <f>$C$7</f>
        <v>Sopa</v>
      </c>
      <c r="D359" s="26"/>
      <c r="E359" s="48" t="s">
        <v>27</v>
      </c>
      <c r="F359" s="46">
        <v>989.3</v>
      </c>
      <c r="G359" s="46">
        <v>236.4</v>
      </c>
      <c r="H359" s="46">
        <v>3.8</v>
      </c>
      <c r="I359" s="46">
        <v>0.7318</v>
      </c>
      <c r="J359" s="46">
        <v>37.5</v>
      </c>
      <c r="K359" s="46">
        <v>5.3</v>
      </c>
      <c r="L359" s="46">
        <v>12.2</v>
      </c>
      <c r="M359" s="46">
        <v>0.2</v>
      </c>
      <c r="N359" s="13" t="s">
        <v>23</v>
      </c>
    </row>
    <row r="360" spans="1:14" ht="20.25" customHeight="1">
      <c r="A360" s="148"/>
      <c r="B360" s="15">
        <v>0</v>
      </c>
      <c r="C360" s="41" t="s">
        <v>3</v>
      </c>
      <c r="D360" s="26"/>
      <c r="E360" s="48" t="s">
        <v>505</v>
      </c>
      <c r="F360" s="108">
        <v>1901.9</v>
      </c>
      <c r="G360" s="107">
        <v>454.5</v>
      </c>
      <c r="H360" s="107">
        <v>5.3</v>
      </c>
      <c r="I360" s="107">
        <v>0.9</v>
      </c>
      <c r="J360" s="107">
        <v>57.8</v>
      </c>
      <c r="K360" s="107">
        <v>3.3</v>
      </c>
      <c r="L360" s="107">
        <v>42.3</v>
      </c>
      <c r="M360" s="107">
        <v>6.4</v>
      </c>
      <c r="N360" s="13" t="s">
        <v>23</v>
      </c>
    </row>
    <row r="361" spans="1:14" ht="20.25" customHeight="1">
      <c r="A361" s="148"/>
      <c r="B361" s="24">
        <v>0</v>
      </c>
      <c r="C361" s="41" t="s">
        <v>93</v>
      </c>
      <c r="D361" s="26"/>
      <c r="E361" s="48" t="s">
        <v>395</v>
      </c>
      <c r="F361" s="107">
        <v>213.3</v>
      </c>
      <c r="G361" s="107">
        <v>51.1</v>
      </c>
      <c r="H361" s="107">
        <v>0.6</v>
      </c>
      <c r="I361" s="107">
        <v>0.045</v>
      </c>
      <c r="J361" s="107">
        <v>8.8</v>
      </c>
      <c r="K361" s="107">
        <v>1.7</v>
      </c>
      <c r="L361" s="107">
        <v>2.6</v>
      </c>
      <c r="M361" s="107">
        <v>0.1</v>
      </c>
      <c r="N361" s="13" t="s">
        <v>23</v>
      </c>
    </row>
    <row r="362" spans="1:14" ht="20.25" customHeight="1">
      <c r="A362" s="148"/>
      <c r="B362" s="15">
        <v>0</v>
      </c>
      <c r="C362" s="34" t="str">
        <f>$C$10</f>
        <v>Sobremesa</v>
      </c>
      <c r="D362" s="26"/>
      <c r="E362" s="48" t="s">
        <v>413</v>
      </c>
      <c r="F362" s="112" t="s">
        <v>414</v>
      </c>
      <c r="G362" s="113" t="s">
        <v>415</v>
      </c>
      <c r="H362" s="113" t="s">
        <v>416</v>
      </c>
      <c r="I362" s="113" t="s">
        <v>417</v>
      </c>
      <c r="J362" s="113" t="s">
        <v>418</v>
      </c>
      <c r="K362" s="113" t="s">
        <v>419</v>
      </c>
      <c r="L362" s="113" t="s">
        <v>420</v>
      </c>
      <c r="M362" s="113" t="s">
        <v>421</v>
      </c>
      <c r="N362" s="13" t="s">
        <v>23</v>
      </c>
    </row>
    <row r="363" spans="1:14" ht="20.25" customHeight="1">
      <c r="A363" s="148"/>
      <c r="B363" s="24">
        <v>0</v>
      </c>
      <c r="C363" s="34" t="str">
        <f>$C$11</f>
        <v>Pão</v>
      </c>
      <c r="D363" s="26"/>
      <c r="E363" s="48" t="s">
        <v>404</v>
      </c>
      <c r="F363" s="158" t="s">
        <v>40</v>
      </c>
      <c r="G363" s="159"/>
      <c r="H363" s="159"/>
      <c r="I363" s="159"/>
      <c r="J363" s="159"/>
      <c r="K363" s="159"/>
      <c r="L363" s="159"/>
      <c r="M363" s="160"/>
      <c r="N363" s="12"/>
    </row>
    <row r="364" spans="1:14" ht="123" customHeight="1">
      <c r="A364" s="143" t="str">
        <f>+A$40</f>
        <v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5"/>
    </row>
    <row r="365" spans="5:14" ht="41.25" customHeight="1" hidden="1" thickTop="1">
      <c r="E365" s="49"/>
      <c r="F365" s="17"/>
      <c r="G365" s="17"/>
      <c r="H365" s="17"/>
      <c r="I365" s="17"/>
      <c r="J365" s="17"/>
      <c r="K365" s="17"/>
      <c r="L365" s="17"/>
      <c r="M365" s="17"/>
      <c r="N365" s="6"/>
    </row>
    <row r="366" spans="1:14" ht="12.75" customHeight="1" hidden="1">
      <c r="A366" s="18">
        <v>0</v>
      </c>
      <c r="B366" s="19">
        <v>0</v>
      </c>
      <c r="C366" s="19">
        <v>0</v>
      </c>
      <c r="D366" s="15">
        <v>0</v>
      </c>
      <c r="E366" s="49">
        <v>0</v>
      </c>
      <c r="F366" s="20"/>
      <c r="G366" s="20"/>
      <c r="H366" s="20"/>
      <c r="I366" s="20"/>
      <c r="J366" s="20"/>
      <c r="K366" s="20"/>
      <c r="L366" s="20"/>
      <c r="M366" s="20"/>
      <c r="N366" s="7"/>
    </row>
    <row r="367" spans="2:14" ht="19.5" customHeight="1" hidden="1">
      <c r="B367" s="15">
        <v>0</v>
      </c>
      <c r="C367" s="21" t="s">
        <v>30</v>
      </c>
      <c r="D367" s="22"/>
      <c r="E367" s="50"/>
      <c r="F367" s="23"/>
      <c r="G367" s="23"/>
      <c r="H367" s="23"/>
      <c r="I367" s="23"/>
      <c r="J367" s="23"/>
      <c r="K367" s="23"/>
      <c r="L367" s="23"/>
      <c r="M367" s="23"/>
      <c r="N367" s="2"/>
    </row>
    <row r="368" spans="2:14" ht="19.5" customHeight="1" hidden="1">
      <c r="B368" s="15">
        <v>0</v>
      </c>
      <c r="E368" s="51"/>
      <c r="F368" s="37" t="s">
        <v>32</v>
      </c>
      <c r="G368" s="37" t="s">
        <v>33</v>
      </c>
      <c r="H368" s="37" t="s">
        <v>34</v>
      </c>
      <c r="I368" s="37" t="s">
        <v>35</v>
      </c>
      <c r="J368" s="37" t="s">
        <v>36</v>
      </c>
      <c r="K368" s="37" t="s">
        <v>37</v>
      </c>
      <c r="L368" s="37" t="s">
        <v>38</v>
      </c>
      <c r="M368" s="37" t="s">
        <v>38</v>
      </c>
      <c r="N368" s="2"/>
    </row>
    <row r="369" spans="1:14" ht="19.5" customHeight="1" hidden="1">
      <c r="A369" s="134" t="s">
        <v>1</v>
      </c>
      <c r="B369" s="24">
        <v>0</v>
      </c>
      <c r="C369" s="25" t="s">
        <v>2</v>
      </c>
      <c r="D369" s="26"/>
      <c r="E369" s="52"/>
      <c r="F369" s="38"/>
      <c r="G369" s="38"/>
      <c r="H369" s="38"/>
      <c r="I369" s="38"/>
      <c r="J369" s="38"/>
      <c r="K369" s="38"/>
      <c r="L369" s="38"/>
      <c r="M369" s="38"/>
      <c r="N369" s="8"/>
    </row>
    <row r="370" spans="1:14" ht="18" hidden="1">
      <c r="A370" s="135"/>
      <c r="B370" s="15">
        <v>0</v>
      </c>
      <c r="C370" s="139" t="s">
        <v>31</v>
      </c>
      <c r="D370" s="26"/>
      <c r="E370" s="52"/>
      <c r="F370" s="137"/>
      <c r="G370" s="137"/>
      <c r="H370" s="137"/>
      <c r="I370" s="137"/>
      <c r="J370" s="137"/>
      <c r="K370" s="137"/>
      <c r="L370" s="137"/>
      <c r="M370" s="137"/>
      <c r="N370" s="8"/>
    </row>
    <row r="371" spans="1:14" ht="19.5" customHeight="1" hidden="1" thickBot="1">
      <c r="A371" s="135"/>
      <c r="B371" s="24">
        <v>0</v>
      </c>
      <c r="C371" s="139"/>
      <c r="D371" s="26"/>
      <c r="E371" s="52"/>
      <c r="F371" s="138"/>
      <c r="G371" s="138"/>
      <c r="H371" s="138"/>
      <c r="I371" s="138"/>
      <c r="J371" s="138"/>
      <c r="K371" s="138"/>
      <c r="L371" s="138"/>
      <c r="M371" s="138"/>
      <c r="N371" s="8"/>
    </row>
    <row r="372" spans="1:14" ht="19.5" customHeight="1" hidden="1" thickTop="1">
      <c r="A372" s="135"/>
      <c r="B372" s="15">
        <v>0</v>
      </c>
      <c r="C372" s="27" t="s">
        <v>4</v>
      </c>
      <c r="D372" s="26"/>
      <c r="E372" s="52"/>
      <c r="F372" s="38"/>
      <c r="G372" s="38"/>
      <c r="H372" s="38"/>
      <c r="I372" s="38"/>
      <c r="J372" s="38"/>
      <c r="K372" s="38"/>
      <c r="L372" s="38"/>
      <c r="M372" s="38"/>
      <c r="N372" s="8"/>
    </row>
    <row r="373" spans="1:14" ht="19.5" customHeight="1" hidden="1">
      <c r="A373" s="135"/>
      <c r="B373" s="24">
        <v>0</v>
      </c>
      <c r="C373" s="27" t="s">
        <v>5</v>
      </c>
      <c r="D373" s="26"/>
      <c r="E373" s="53"/>
      <c r="F373" s="140"/>
      <c r="G373" s="141"/>
      <c r="H373" s="141"/>
      <c r="I373" s="141"/>
      <c r="J373" s="141"/>
      <c r="K373" s="141"/>
      <c r="L373" s="141"/>
      <c r="M373" s="142"/>
      <c r="N373" s="8"/>
    </row>
    <row r="374" spans="1:14" ht="19.5" customHeight="1" hidden="1">
      <c r="A374" s="28"/>
      <c r="B374" s="15">
        <v>0</v>
      </c>
      <c r="C374" s="29">
        <v>0</v>
      </c>
      <c r="D374" s="26"/>
      <c r="E374" s="54"/>
      <c r="F374" s="30"/>
      <c r="G374" s="30"/>
      <c r="H374" s="30"/>
      <c r="I374" s="30"/>
      <c r="J374" s="30"/>
      <c r="K374" s="30"/>
      <c r="L374" s="30"/>
      <c r="M374" s="30"/>
      <c r="N374" s="8"/>
    </row>
    <row r="375" spans="1:14" ht="19.5" customHeight="1" hidden="1">
      <c r="A375" s="31"/>
      <c r="B375" s="24">
        <v>0</v>
      </c>
      <c r="C375" s="32"/>
      <c r="D375" s="26"/>
      <c r="E375" s="51"/>
      <c r="F375" s="37" t="s">
        <v>32</v>
      </c>
      <c r="G375" s="37" t="s">
        <v>33</v>
      </c>
      <c r="H375" s="37" t="s">
        <v>34</v>
      </c>
      <c r="I375" s="37" t="s">
        <v>35</v>
      </c>
      <c r="J375" s="37" t="s">
        <v>36</v>
      </c>
      <c r="K375" s="37" t="s">
        <v>37</v>
      </c>
      <c r="L375" s="37" t="s">
        <v>38</v>
      </c>
      <c r="M375" s="37" t="s">
        <v>38</v>
      </c>
      <c r="N375" s="8"/>
    </row>
    <row r="376" spans="1:14" ht="19.5" customHeight="1" hidden="1">
      <c r="A376" s="134" t="s">
        <v>6</v>
      </c>
      <c r="B376" s="15">
        <v>0</v>
      </c>
      <c r="C376" s="33" t="str">
        <f>$C$7</f>
        <v>Sopa</v>
      </c>
      <c r="D376" s="26"/>
      <c r="E376" s="52"/>
      <c r="F376" s="38"/>
      <c r="G376" s="38"/>
      <c r="H376" s="38"/>
      <c r="I376" s="38"/>
      <c r="J376" s="38"/>
      <c r="K376" s="38"/>
      <c r="L376" s="38"/>
      <c r="M376" s="38"/>
      <c r="N376" s="8"/>
    </row>
    <row r="377" spans="1:14" ht="19.5" customHeight="1" hidden="1">
      <c r="A377" s="135"/>
      <c r="B377" s="24">
        <v>0</v>
      </c>
      <c r="C377" s="136" t="str">
        <f>$C$8</f>
        <v>Prato e Vegetais</v>
      </c>
      <c r="D377" s="26"/>
      <c r="E377" s="52"/>
      <c r="F377" s="137"/>
      <c r="G377" s="137"/>
      <c r="H377" s="137"/>
      <c r="I377" s="137"/>
      <c r="J377" s="137"/>
      <c r="K377" s="137"/>
      <c r="L377" s="137"/>
      <c r="M377" s="137"/>
      <c r="N377" s="8"/>
    </row>
    <row r="378" spans="1:14" ht="19.5" customHeight="1" hidden="1" thickBot="1">
      <c r="A378" s="135"/>
      <c r="B378" s="15">
        <v>0</v>
      </c>
      <c r="C378" s="136">
        <f>$C$9</f>
        <v>0</v>
      </c>
      <c r="D378" s="26"/>
      <c r="E378" s="52"/>
      <c r="F378" s="138"/>
      <c r="G378" s="138"/>
      <c r="H378" s="138"/>
      <c r="I378" s="138"/>
      <c r="J378" s="138"/>
      <c r="K378" s="138"/>
      <c r="L378" s="138"/>
      <c r="M378" s="138"/>
      <c r="N378" s="8"/>
    </row>
    <row r="379" spans="1:14" ht="19.5" customHeight="1" hidden="1" thickTop="1">
      <c r="A379" s="135"/>
      <c r="B379" s="24">
        <v>0</v>
      </c>
      <c r="C379" s="34" t="str">
        <f>$C$10</f>
        <v>Sobremesa</v>
      </c>
      <c r="D379" s="26"/>
      <c r="E379" s="52"/>
      <c r="F379" s="38"/>
      <c r="G379" s="38"/>
      <c r="H379" s="38"/>
      <c r="I379" s="38"/>
      <c r="J379" s="38"/>
      <c r="K379" s="38"/>
      <c r="L379" s="38"/>
      <c r="M379" s="38"/>
      <c r="N379" s="8"/>
    </row>
    <row r="380" spans="1:14" ht="19.5" customHeight="1" hidden="1">
      <c r="A380" s="135"/>
      <c r="B380" s="15">
        <v>0</v>
      </c>
      <c r="C380" s="34" t="str">
        <f>$C$11</f>
        <v>Pão</v>
      </c>
      <c r="D380" s="26"/>
      <c r="E380" s="53"/>
      <c r="F380" s="140"/>
      <c r="G380" s="141"/>
      <c r="H380" s="141"/>
      <c r="I380" s="141"/>
      <c r="J380" s="141"/>
      <c r="K380" s="141"/>
      <c r="L380" s="141"/>
      <c r="M380" s="142"/>
      <c r="N380" s="8"/>
    </row>
    <row r="381" spans="1:14" ht="19.5" customHeight="1" hidden="1">
      <c r="A381" s="28"/>
      <c r="B381" s="24">
        <v>0</v>
      </c>
      <c r="C381" s="29">
        <v>0</v>
      </c>
      <c r="D381" s="26"/>
      <c r="E381" s="54"/>
      <c r="F381" s="30"/>
      <c r="G381" s="30"/>
      <c r="H381" s="30"/>
      <c r="I381" s="30"/>
      <c r="J381" s="30"/>
      <c r="K381" s="30"/>
      <c r="L381" s="30"/>
      <c r="M381" s="30"/>
      <c r="N381" s="8"/>
    </row>
    <row r="382" spans="1:14" ht="19.5" customHeight="1" hidden="1">
      <c r="A382" s="31"/>
      <c r="B382" s="15">
        <v>0</v>
      </c>
      <c r="C382" s="32"/>
      <c r="D382" s="26"/>
      <c r="E382" s="51"/>
      <c r="F382" s="37" t="s">
        <v>32</v>
      </c>
      <c r="G382" s="37" t="s">
        <v>33</v>
      </c>
      <c r="H382" s="37" t="s">
        <v>34</v>
      </c>
      <c r="I382" s="37" t="s">
        <v>35</v>
      </c>
      <c r="J382" s="37" t="s">
        <v>36</v>
      </c>
      <c r="K382" s="37" t="s">
        <v>37</v>
      </c>
      <c r="L382" s="37" t="s">
        <v>38</v>
      </c>
      <c r="M382" s="37" t="s">
        <v>38</v>
      </c>
      <c r="N382" s="8"/>
    </row>
    <row r="383" spans="1:14" ht="19.5" customHeight="1" hidden="1">
      <c r="A383" s="134" t="s">
        <v>7</v>
      </c>
      <c r="B383" s="24">
        <v>0</v>
      </c>
      <c r="C383" s="33" t="str">
        <f>$C$7</f>
        <v>Sopa</v>
      </c>
      <c r="D383" s="26"/>
      <c r="E383" s="52"/>
      <c r="F383" s="38"/>
      <c r="G383" s="38"/>
      <c r="H383" s="38"/>
      <c r="I383" s="38"/>
      <c r="J383" s="38"/>
      <c r="K383" s="38"/>
      <c r="L383" s="38"/>
      <c r="M383" s="38"/>
      <c r="N383" s="8"/>
    </row>
    <row r="384" spans="1:14" ht="19.5" customHeight="1" hidden="1">
      <c r="A384" s="135"/>
      <c r="B384" s="15">
        <v>0</v>
      </c>
      <c r="C384" s="136" t="str">
        <f>$C$8</f>
        <v>Prato e Vegetais</v>
      </c>
      <c r="D384" s="26"/>
      <c r="E384" s="52"/>
      <c r="F384" s="137"/>
      <c r="G384" s="137"/>
      <c r="H384" s="137"/>
      <c r="I384" s="137"/>
      <c r="J384" s="137"/>
      <c r="K384" s="137"/>
      <c r="L384" s="137"/>
      <c r="M384" s="137"/>
      <c r="N384" s="8"/>
    </row>
    <row r="385" spans="1:14" ht="19.5" customHeight="1" hidden="1" thickBot="1">
      <c r="A385" s="135"/>
      <c r="B385" s="24">
        <v>0</v>
      </c>
      <c r="C385" s="136">
        <f>$C$9</f>
        <v>0</v>
      </c>
      <c r="D385" s="26"/>
      <c r="E385" s="52"/>
      <c r="F385" s="138"/>
      <c r="G385" s="138"/>
      <c r="H385" s="138"/>
      <c r="I385" s="138"/>
      <c r="J385" s="138"/>
      <c r="K385" s="138"/>
      <c r="L385" s="138"/>
      <c r="M385" s="138"/>
      <c r="N385" s="8"/>
    </row>
    <row r="386" spans="1:14" ht="19.5" customHeight="1" hidden="1" thickTop="1">
      <c r="A386" s="135"/>
      <c r="B386" s="15">
        <v>0</v>
      </c>
      <c r="C386" s="34" t="str">
        <f>$C$10</f>
        <v>Sobremesa</v>
      </c>
      <c r="D386" s="26"/>
      <c r="E386" s="52"/>
      <c r="F386" s="38"/>
      <c r="G386" s="38"/>
      <c r="H386" s="38"/>
      <c r="I386" s="38"/>
      <c r="J386" s="38"/>
      <c r="K386" s="38"/>
      <c r="L386" s="38"/>
      <c r="M386" s="38"/>
      <c r="N386" s="8"/>
    </row>
    <row r="387" spans="1:14" ht="19.5" customHeight="1" hidden="1">
      <c r="A387" s="135"/>
      <c r="B387" s="24">
        <v>0</v>
      </c>
      <c r="C387" s="34" t="str">
        <f>$C$11</f>
        <v>Pão</v>
      </c>
      <c r="D387" s="26"/>
      <c r="E387" s="53"/>
      <c r="F387" s="140"/>
      <c r="G387" s="141"/>
      <c r="H387" s="141"/>
      <c r="I387" s="141"/>
      <c r="J387" s="141"/>
      <c r="K387" s="141"/>
      <c r="L387" s="141"/>
      <c r="M387" s="142"/>
      <c r="N387" s="8"/>
    </row>
    <row r="388" spans="1:14" ht="19.5" customHeight="1" hidden="1">
      <c r="A388" s="28"/>
      <c r="B388" s="15">
        <v>0</v>
      </c>
      <c r="C388" s="29">
        <v>0</v>
      </c>
      <c r="D388" s="26"/>
      <c r="E388" s="54"/>
      <c r="F388" s="30"/>
      <c r="G388" s="30"/>
      <c r="H388" s="30"/>
      <c r="I388" s="30"/>
      <c r="J388" s="30"/>
      <c r="K388" s="30"/>
      <c r="L388" s="30"/>
      <c r="M388" s="30"/>
      <c r="N388" s="8"/>
    </row>
    <row r="389" spans="1:14" ht="24.75" customHeight="1" hidden="1">
      <c r="A389" s="31"/>
      <c r="B389" s="24">
        <v>0</v>
      </c>
      <c r="C389" s="32"/>
      <c r="D389" s="26"/>
      <c r="E389" s="51"/>
      <c r="F389" s="37" t="s">
        <v>32</v>
      </c>
      <c r="G389" s="37" t="s">
        <v>33</v>
      </c>
      <c r="H389" s="37" t="s">
        <v>34</v>
      </c>
      <c r="I389" s="37" t="s">
        <v>35</v>
      </c>
      <c r="J389" s="37" t="s">
        <v>36</v>
      </c>
      <c r="K389" s="37" t="s">
        <v>37</v>
      </c>
      <c r="L389" s="37" t="s">
        <v>38</v>
      </c>
      <c r="M389" s="37" t="s">
        <v>38</v>
      </c>
      <c r="N389" s="8"/>
    </row>
    <row r="390" spans="1:14" ht="19.5" customHeight="1" hidden="1">
      <c r="A390" s="134" t="s">
        <v>8</v>
      </c>
      <c r="B390" s="15">
        <v>0</v>
      </c>
      <c r="C390" s="33" t="str">
        <f>$C$7</f>
        <v>Sopa</v>
      </c>
      <c r="D390" s="26"/>
      <c r="E390" s="52"/>
      <c r="F390" s="38"/>
      <c r="G390" s="38"/>
      <c r="H390" s="38"/>
      <c r="I390" s="38"/>
      <c r="J390" s="38"/>
      <c r="K390" s="38"/>
      <c r="L390" s="38"/>
      <c r="M390" s="38"/>
      <c r="N390" s="8"/>
    </row>
    <row r="391" spans="1:14" ht="24.75" customHeight="1" hidden="1">
      <c r="A391" s="135"/>
      <c r="B391" s="24">
        <v>0</v>
      </c>
      <c r="C391" s="139" t="str">
        <f>$C$8</f>
        <v>Prato e Vegetais</v>
      </c>
      <c r="D391" s="26"/>
      <c r="E391" s="52"/>
      <c r="F391" s="137"/>
      <c r="G391" s="137"/>
      <c r="H391" s="137"/>
      <c r="I391" s="137"/>
      <c r="J391" s="137"/>
      <c r="K391" s="137"/>
      <c r="L391" s="137"/>
      <c r="M391" s="137"/>
      <c r="N391" s="8"/>
    </row>
    <row r="392" spans="1:14" ht="19.5" customHeight="1" hidden="1" thickBot="1">
      <c r="A392" s="135"/>
      <c r="B392" s="15">
        <v>0</v>
      </c>
      <c r="C392" s="139">
        <f>$C$9</f>
        <v>0</v>
      </c>
      <c r="D392" s="26"/>
      <c r="E392" s="52"/>
      <c r="F392" s="138"/>
      <c r="G392" s="138"/>
      <c r="H392" s="138"/>
      <c r="I392" s="138"/>
      <c r="J392" s="138"/>
      <c r="K392" s="138"/>
      <c r="L392" s="138"/>
      <c r="M392" s="138"/>
      <c r="N392" s="8"/>
    </row>
    <row r="393" spans="1:14" ht="19.5" customHeight="1" hidden="1" thickTop="1">
      <c r="A393" s="135"/>
      <c r="B393" s="24">
        <v>0</v>
      </c>
      <c r="C393" s="34" t="str">
        <f>$C$10</f>
        <v>Sobremesa</v>
      </c>
      <c r="D393" s="26"/>
      <c r="E393" s="52"/>
      <c r="F393" s="38"/>
      <c r="G393" s="38"/>
      <c r="H393" s="38"/>
      <c r="I393" s="38"/>
      <c r="J393" s="38"/>
      <c r="K393" s="38"/>
      <c r="L393" s="38"/>
      <c r="M393" s="38"/>
      <c r="N393" s="8"/>
    </row>
    <row r="394" spans="1:14" ht="19.5" customHeight="1" hidden="1">
      <c r="A394" s="135"/>
      <c r="B394" s="15">
        <v>0</v>
      </c>
      <c r="C394" s="34" t="str">
        <f>$C$11</f>
        <v>Pão</v>
      </c>
      <c r="D394" s="26"/>
      <c r="E394" s="53"/>
      <c r="F394" s="140"/>
      <c r="G394" s="141"/>
      <c r="H394" s="141"/>
      <c r="I394" s="141"/>
      <c r="J394" s="141"/>
      <c r="K394" s="141"/>
      <c r="L394" s="141"/>
      <c r="M394" s="142"/>
      <c r="N394" s="8"/>
    </row>
    <row r="395" spans="1:14" ht="19.5" customHeight="1" hidden="1">
      <c r="A395" s="28"/>
      <c r="B395" s="24">
        <v>0</v>
      </c>
      <c r="C395" s="29">
        <v>0</v>
      </c>
      <c r="D395" s="26"/>
      <c r="E395" s="54"/>
      <c r="F395" s="30"/>
      <c r="G395" s="30"/>
      <c r="H395" s="30"/>
      <c r="I395" s="30"/>
      <c r="J395" s="30"/>
      <c r="K395" s="30"/>
      <c r="L395" s="30"/>
      <c r="M395" s="30"/>
      <c r="N395" s="8"/>
    </row>
    <row r="396" spans="1:14" ht="19.5" customHeight="1" hidden="1">
      <c r="A396" s="31"/>
      <c r="B396" s="15">
        <v>0</v>
      </c>
      <c r="C396" s="32"/>
      <c r="D396" s="26"/>
      <c r="E396" s="51"/>
      <c r="F396" s="37" t="s">
        <v>32</v>
      </c>
      <c r="G396" s="37" t="s">
        <v>33</v>
      </c>
      <c r="H396" s="37" t="s">
        <v>34</v>
      </c>
      <c r="I396" s="37" t="s">
        <v>35</v>
      </c>
      <c r="J396" s="37" t="s">
        <v>36</v>
      </c>
      <c r="K396" s="37" t="s">
        <v>37</v>
      </c>
      <c r="L396" s="37" t="s">
        <v>38</v>
      </c>
      <c r="M396" s="37" t="s">
        <v>38</v>
      </c>
      <c r="N396" s="8"/>
    </row>
    <row r="397" spans="1:14" ht="19.5" customHeight="1" hidden="1">
      <c r="A397" s="134" t="s">
        <v>9</v>
      </c>
      <c r="B397" s="24">
        <v>0</v>
      </c>
      <c r="C397" s="33" t="str">
        <f>$C$7</f>
        <v>Sopa</v>
      </c>
      <c r="D397" s="26"/>
      <c r="E397" s="52"/>
      <c r="F397" s="38"/>
      <c r="G397" s="38"/>
      <c r="H397" s="38"/>
      <c r="I397" s="38"/>
      <c r="J397" s="38"/>
      <c r="K397" s="38"/>
      <c r="L397" s="38"/>
      <c r="M397" s="38"/>
      <c r="N397" s="8"/>
    </row>
    <row r="398" spans="1:14" ht="18" hidden="1">
      <c r="A398" s="135"/>
      <c r="B398" s="15">
        <v>0</v>
      </c>
      <c r="C398" s="139" t="str">
        <f>$C$8</f>
        <v>Prato e Vegetais</v>
      </c>
      <c r="D398" s="26"/>
      <c r="E398" s="52"/>
      <c r="F398" s="137"/>
      <c r="G398" s="137"/>
      <c r="H398" s="137"/>
      <c r="I398" s="137"/>
      <c r="J398" s="137"/>
      <c r="K398" s="137"/>
      <c r="L398" s="137"/>
      <c r="M398" s="137"/>
      <c r="N398" s="8"/>
    </row>
    <row r="399" spans="1:14" ht="19.5" customHeight="1" hidden="1">
      <c r="A399" s="135"/>
      <c r="B399" s="24">
        <v>0</v>
      </c>
      <c r="C399" s="139">
        <f>$C$9</f>
        <v>0</v>
      </c>
      <c r="D399" s="26"/>
      <c r="E399" s="52"/>
      <c r="F399" s="138"/>
      <c r="G399" s="138"/>
      <c r="H399" s="138"/>
      <c r="I399" s="138"/>
      <c r="J399" s="138"/>
      <c r="K399" s="138"/>
      <c r="L399" s="138"/>
      <c r="M399" s="138"/>
      <c r="N399" s="8"/>
    </row>
    <row r="400" spans="1:14" ht="19.5" customHeight="1" hidden="1" thickBot="1">
      <c r="A400" s="135"/>
      <c r="B400" s="15">
        <v>0</v>
      </c>
      <c r="C400" s="34" t="str">
        <f>$C$10</f>
        <v>Sobremesa</v>
      </c>
      <c r="D400" s="26"/>
      <c r="E400" s="52"/>
      <c r="F400" s="38"/>
      <c r="G400" s="38"/>
      <c r="H400" s="38"/>
      <c r="I400" s="38"/>
      <c r="J400" s="38"/>
      <c r="K400" s="38"/>
      <c r="L400" s="38"/>
      <c r="M400" s="38"/>
      <c r="N400" s="8"/>
    </row>
    <row r="401" spans="1:14" ht="19.5" customHeight="1" hidden="1" thickTop="1">
      <c r="A401" s="135"/>
      <c r="B401" s="24">
        <v>0</v>
      </c>
      <c r="C401" s="34" t="str">
        <f>$C$11</f>
        <v>Pão</v>
      </c>
      <c r="D401" s="26"/>
      <c r="E401" s="53"/>
      <c r="F401" s="140"/>
      <c r="G401" s="141"/>
      <c r="H401" s="141"/>
      <c r="I401" s="141"/>
      <c r="J401" s="141"/>
      <c r="K401" s="141"/>
      <c r="L401" s="141"/>
      <c r="M401" s="142"/>
      <c r="N401" s="8"/>
    </row>
    <row r="402" spans="1:14" ht="123" customHeight="1" hidden="1">
      <c r="A402" s="143" t="s">
        <v>41</v>
      </c>
      <c r="B402" s="144"/>
      <c r="C402" s="144"/>
      <c r="D402" s="144"/>
      <c r="E402" s="144"/>
      <c r="F402" s="144"/>
      <c r="G402" s="144"/>
      <c r="H402" s="144"/>
      <c r="I402" s="144"/>
      <c r="J402" s="144"/>
      <c r="K402" s="144"/>
      <c r="L402" s="144"/>
      <c r="M402" s="144"/>
      <c r="N402" s="8"/>
    </row>
    <row r="403" spans="2:14" ht="39.75" customHeight="1">
      <c r="B403" s="24">
        <v>0</v>
      </c>
      <c r="C403" s="47" t="s">
        <v>54</v>
      </c>
      <c r="D403" s="22"/>
      <c r="E403" s="55" t="s">
        <v>379</v>
      </c>
      <c r="F403" s="35"/>
      <c r="G403" s="35"/>
      <c r="H403" s="35"/>
      <c r="I403" s="35"/>
      <c r="J403" s="35"/>
      <c r="K403" s="35"/>
      <c r="L403" s="35"/>
      <c r="M403" s="35"/>
      <c r="N403" s="1"/>
    </row>
    <row r="404" spans="1:14" ht="18">
      <c r="A404" s="28"/>
      <c r="B404" s="15">
        <v>0</v>
      </c>
      <c r="C404" s="29">
        <v>0</v>
      </c>
      <c r="D404" s="26"/>
      <c r="F404" s="30"/>
      <c r="G404" s="30"/>
      <c r="H404" s="30"/>
      <c r="I404" s="30"/>
      <c r="J404" s="30"/>
      <c r="K404" s="30"/>
      <c r="L404" s="30"/>
      <c r="M404" s="30"/>
      <c r="N404" s="4"/>
    </row>
    <row r="405" spans="1:14" ht="19.5" customHeight="1" thickBot="1">
      <c r="A405" s="31"/>
      <c r="B405" s="24">
        <v>0</v>
      </c>
      <c r="C405" s="32"/>
      <c r="D405" s="26"/>
      <c r="E405" s="51"/>
      <c r="F405" s="37" t="s">
        <v>32</v>
      </c>
      <c r="G405" s="37" t="s">
        <v>33</v>
      </c>
      <c r="H405" s="37" t="s">
        <v>34</v>
      </c>
      <c r="I405" s="37" t="s">
        <v>35</v>
      </c>
      <c r="J405" s="37" t="s">
        <v>36</v>
      </c>
      <c r="K405" s="37" t="s">
        <v>39</v>
      </c>
      <c r="L405" s="37" t="s">
        <v>37</v>
      </c>
      <c r="M405" s="37" t="s">
        <v>38</v>
      </c>
      <c r="N405" s="9"/>
    </row>
    <row r="406" spans="1:14" ht="20.25" customHeight="1" thickTop="1">
      <c r="A406" s="134" t="s">
        <v>1</v>
      </c>
      <c r="B406" s="15">
        <v>0</v>
      </c>
      <c r="C406" s="33" t="str">
        <f>$C$7</f>
        <v>Sopa</v>
      </c>
      <c r="D406" s="26"/>
      <c r="E406" s="48" t="s">
        <v>17</v>
      </c>
      <c r="F406" s="46">
        <v>514.1</v>
      </c>
      <c r="G406" s="46">
        <v>122.9</v>
      </c>
      <c r="H406" s="46">
        <v>3.4</v>
      </c>
      <c r="I406" s="46">
        <v>0.5</v>
      </c>
      <c r="J406" s="46">
        <v>18.2</v>
      </c>
      <c r="K406" s="46">
        <v>4.7</v>
      </c>
      <c r="L406" s="46">
        <v>4.6</v>
      </c>
      <c r="M406" s="46">
        <v>0.2</v>
      </c>
      <c r="N406" s="13" t="s">
        <v>23</v>
      </c>
    </row>
    <row r="407" spans="1:14" ht="20.25" customHeight="1">
      <c r="A407" s="148"/>
      <c r="B407" s="24">
        <v>0</v>
      </c>
      <c r="C407" s="41" t="s">
        <v>3</v>
      </c>
      <c r="D407" s="26"/>
      <c r="E407" s="48" t="s">
        <v>506</v>
      </c>
      <c r="F407" s="59">
        <v>1957.4</v>
      </c>
      <c r="G407" s="46">
        <v>467.8</v>
      </c>
      <c r="H407" s="46">
        <v>9.7</v>
      </c>
      <c r="I407" s="46">
        <v>3.1</v>
      </c>
      <c r="J407" s="46">
        <v>68.8</v>
      </c>
      <c r="K407" s="46">
        <v>3.3</v>
      </c>
      <c r="L407" s="46">
        <v>24.4</v>
      </c>
      <c r="M407" s="46">
        <v>0.3</v>
      </c>
      <c r="N407" s="13" t="s">
        <v>23</v>
      </c>
    </row>
    <row r="408" spans="1:22" ht="20.25" customHeight="1">
      <c r="A408" s="148"/>
      <c r="B408" s="15">
        <v>0</v>
      </c>
      <c r="C408" s="41" t="s">
        <v>93</v>
      </c>
      <c r="D408" s="26"/>
      <c r="E408" s="48" t="s">
        <v>89</v>
      </c>
      <c r="F408" s="107">
        <v>211.8</v>
      </c>
      <c r="G408" s="107">
        <v>50.7</v>
      </c>
      <c r="H408" s="107">
        <v>0.6</v>
      </c>
      <c r="I408" s="107">
        <v>0</v>
      </c>
      <c r="J408" s="107">
        <v>8.6</v>
      </c>
      <c r="K408" s="107">
        <v>1.3</v>
      </c>
      <c r="L408" s="107">
        <v>2.8</v>
      </c>
      <c r="M408" s="107">
        <v>0</v>
      </c>
      <c r="N408" s="13" t="s">
        <v>23</v>
      </c>
      <c r="O408" s="58"/>
      <c r="P408" s="58"/>
      <c r="Q408" s="58"/>
      <c r="R408" s="58"/>
      <c r="S408" s="58"/>
      <c r="T408" s="58"/>
      <c r="U408" s="58"/>
      <c r="V408" s="58"/>
    </row>
    <row r="409" spans="1:14" ht="20.25" customHeight="1">
      <c r="A409" s="148"/>
      <c r="B409" s="24">
        <v>0</v>
      </c>
      <c r="C409" s="34" t="str">
        <f>$C$10</f>
        <v>Sobremesa</v>
      </c>
      <c r="D409" s="26"/>
      <c r="E409" s="48" t="s">
        <v>450</v>
      </c>
      <c r="F409" s="112" t="s">
        <v>451</v>
      </c>
      <c r="G409" s="113" t="s">
        <v>452</v>
      </c>
      <c r="H409" s="113" t="s">
        <v>453</v>
      </c>
      <c r="I409" s="113" t="s">
        <v>454</v>
      </c>
      <c r="J409" s="113" t="s">
        <v>455</v>
      </c>
      <c r="K409" s="113" t="s">
        <v>456</v>
      </c>
      <c r="L409" s="113" t="s">
        <v>457</v>
      </c>
      <c r="M409" s="113" t="s">
        <v>421</v>
      </c>
      <c r="N409" s="13" t="s">
        <v>23</v>
      </c>
    </row>
    <row r="410" spans="1:14" ht="20.25" customHeight="1">
      <c r="A410" s="148"/>
      <c r="B410" s="15">
        <v>0</v>
      </c>
      <c r="C410" s="34" t="str">
        <f>$C$11</f>
        <v>Pão</v>
      </c>
      <c r="D410" s="26"/>
      <c r="E410" s="48" t="s">
        <v>404</v>
      </c>
      <c r="F410" s="149" t="s">
        <v>40</v>
      </c>
      <c r="G410" s="150"/>
      <c r="H410" s="150"/>
      <c r="I410" s="150"/>
      <c r="J410" s="150"/>
      <c r="K410" s="150"/>
      <c r="L410" s="150"/>
      <c r="M410" s="151"/>
      <c r="N410" s="12"/>
    </row>
    <row r="411" spans="1:14" ht="19.5" customHeight="1">
      <c r="A411" s="28"/>
      <c r="C411" s="29"/>
      <c r="D411" s="26"/>
      <c r="F411" s="118"/>
      <c r="G411" s="118"/>
      <c r="H411" s="118"/>
      <c r="I411" s="118"/>
      <c r="J411" s="118"/>
      <c r="K411" s="118"/>
      <c r="L411" s="118"/>
      <c r="M411" s="118"/>
      <c r="N411" s="4"/>
    </row>
    <row r="412" spans="1:14" ht="19.5" customHeight="1" thickBot="1">
      <c r="A412" s="31"/>
      <c r="B412" s="24">
        <v>0</v>
      </c>
      <c r="C412" s="32"/>
      <c r="D412" s="26"/>
      <c r="E412" s="51"/>
      <c r="F412" s="116" t="s">
        <v>32</v>
      </c>
      <c r="G412" s="116" t="s">
        <v>33</v>
      </c>
      <c r="H412" s="116" t="s">
        <v>34</v>
      </c>
      <c r="I412" s="116" t="s">
        <v>35</v>
      </c>
      <c r="J412" s="116" t="s">
        <v>36</v>
      </c>
      <c r="K412" s="116" t="s">
        <v>39</v>
      </c>
      <c r="L412" s="116" t="s">
        <v>37</v>
      </c>
      <c r="M412" s="116" t="s">
        <v>38</v>
      </c>
      <c r="N412" s="9"/>
    </row>
    <row r="413" spans="1:14" ht="20.25" customHeight="1" thickTop="1">
      <c r="A413" s="134" t="s">
        <v>6</v>
      </c>
      <c r="B413" s="15">
        <v>0</v>
      </c>
      <c r="C413" s="33" t="str">
        <f>$C$7</f>
        <v>Sopa</v>
      </c>
      <c r="D413" s="26"/>
      <c r="E413" s="48" t="s">
        <v>402</v>
      </c>
      <c r="F413" s="46">
        <v>569.1</v>
      </c>
      <c r="G413" s="46">
        <v>136</v>
      </c>
      <c r="H413" s="46">
        <v>3.8</v>
      </c>
      <c r="I413" s="46">
        <v>0.7</v>
      </c>
      <c r="J413" s="46">
        <v>20.4</v>
      </c>
      <c r="K413" s="46">
        <v>5.9</v>
      </c>
      <c r="L413" s="46">
        <v>4.8</v>
      </c>
      <c r="M413" s="46">
        <v>0.2</v>
      </c>
      <c r="N413" s="13" t="s">
        <v>23</v>
      </c>
    </row>
    <row r="414" spans="1:14" ht="20.25" customHeight="1">
      <c r="A414" s="148"/>
      <c r="B414" s="24">
        <v>0</v>
      </c>
      <c r="C414" s="41" t="s">
        <v>3</v>
      </c>
      <c r="D414" s="26"/>
      <c r="E414" s="48" t="s">
        <v>507</v>
      </c>
      <c r="F414" s="59">
        <f>667.1+1007.1</f>
        <v>1674.2</v>
      </c>
      <c r="G414" s="46">
        <f>159.4+240.7</f>
        <v>400.1</v>
      </c>
      <c r="H414" s="46">
        <f>3.9</f>
        <v>3.9</v>
      </c>
      <c r="I414" s="46">
        <f>0.6</f>
        <v>0.6</v>
      </c>
      <c r="J414" s="46">
        <f>0.7+51.8</f>
        <v>52.5</v>
      </c>
      <c r="K414" s="46">
        <f>0.6+3.2</f>
        <v>3.8000000000000003</v>
      </c>
      <c r="L414" s="46">
        <f>30.4+6.8</f>
        <v>37.199999999999996</v>
      </c>
      <c r="M414" s="46">
        <f>0.4+0.2</f>
        <v>0.6000000000000001</v>
      </c>
      <c r="N414" s="13" t="s">
        <v>23</v>
      </c>
    </row>
    <row r="415" spans="1:14" ht="20.25" customHeight="1">
      <c r="A415" s="148"/>
      <c r="B415" s="15">
        <v>0</v>
      </c>
      <c r="C415" s="41" t="s">
        <v>93</v>
      </c>
      <c r="D415" s="26"/>
      <c r="E415" s="48" t="s">
        <v>396</v>
      </c>
      <c r="F415" s="107">
        <v>130.4</v>
      </c>
      <c r="G415" s="107">
        <v>31.2</v>
      </c>
      <c r="H415" s="107">
        <v>0.5</v>
      </c>
      <c r="I415" s="107">
        <v>0.1</v>
      </c>
      <c r="J415" s="107">
        <v>4</v>
      </c>
      <c r="K415" s="107">
        <v>3.9</v>
      </c>
      <c r="L415" s="107">
        <v>2.8</v>
      </c>
      <c r="M415" s="107">
        <v>0</v>
      </c>
      <c r="N415" s="13" t="s">
        <v>23</v>
      </c>
    </row>
    <row r="416" spans="1:14" ht="38.25">
      <c r="A416" s="148"/>
      <c r="B416" s="24">
        <v>0</v>
      </c>
      <c r="C416" s="34" t="str">
        <f>$C$10</f>
        <v>Sobremesa</v>
      </c>
      <c r="D416" s="26"/>
      <c r="E416" s="48" t="s">
        <v>458</v>
      </c>
      <c r="F416" s="112" t="s">
        <v>459</v>
      </c>
      <c r="G416" s="113" t="s">
        <v>460</v>
      </c>
      <c r="H416" s="113" t="s">
        <v>461</v>
      </c>
      <c r="I416" s="113" t="s">
        <v>427</v>
      </c>
      <c r="J416" s="113" t="s">
        <v>462</v>
      </c>
      <c r="K416" s="113" t="s">
        <v>463</v>
      </c>
      <c r="L416" s="113" t="s">
        <v>464</v>
      </c>
      <c r="M416" s="113" t="s">
        <v>431</v>
      </c>
      <c r="N416" s="13" t="s">
        <v>23</v>
      </c>
    </row>
    <row r="417" spans="1:14" ht="20.25" customHeight="1">
      <c r="A417" s="148"/>
      <c r="B417" s="15">
        <v>0</v>
      </c>
      <c r="C417" s="34" t="str">
        <f>$C$11</f>
        <v>Pão</v>
      </c>
      <c r="D417" s="26"/>
      <c r="E417" s="48" t="s">
        <v>404</v>
      </c>
      <c r="F417" s="149" t="s">
        <v>40</v>
      </c>
      <c r="G417" s="150"/>
      <c r="H417" s="150"/>
      <c r="I417" s="150"/>
      <c r="J417" s="150"/>
      <c r="K417" s="150"/>
      <c r="L417" s="150"/>
      <c r="M417" s="151"/>
      <c r="N417" s="12"/>
    </row>
    <row r="418" spans="1:14" ht="19.5" customHeight="1">
      <c r="A418" s="28"/>
      <c r="B418" s="24">
        <v>0</v>
      </c>
      <c r="C418" s="29"/>
      <c r="D418" s="26"/>
      <c r="E418" s="51"/>
      <c r="F418" s="114"/>
      <c r="G418" s="114"/>
      <c r="H418" s="114"/>
      <c r="I418" s="114"/>
      <c r="J418" s="114"/>
      <c r="K418" s="114"/>
      <c r="L418" s="114"/>
      <c r="M418" s="114"/>
      <c r="N418" s="4"/>
    </row>
    <row r="419" spans="1:16" ht="19.5" customHeight="1" thickBot="1">
      <c r="A419" s="31"/>
      <c r="B419" s="15">
        <v>0</v>
      </c>
      <c r="C419" s="32"/>
      <c r="D419" s="26"/>
      <c r="E419" s="51"/>
      <c r="F419" s="116" t="s">
        <v>32</v>
      </c>
      <c r="G419" s="116" t="s">
        <v>33</v>
      </c>
      <c r="H419" s="116" t="s">
        <v>34</v>
      </c>
      <c r="I419" s="116" t="s">
        <v>35</v>
      </c>
      <c r="J419" s="116" t="s">
        <v>36</v>
      </c>
      <c r="K419" s="116" t="s">
        <v>39</v>
      </c>
      <c r="L419" s="116" t="s">
        <v>37</v>
      </c>
      <c r="M419" s="116" t="s">
        <v>38</v>
      </c>
      <c r="N419" s="9"/>
      <c r="P419" s="102"/>
    </row>
    <row r="420" spans="1:16" ht="20.25" customHeight="1" thickTop="1">
      <c r="A420" s="134" t="s">
        <v>7</v>
      </c>
      <c r="B420" s="24">
        <v>0</v>
      </c>
      <c r="C420" s="33" t="str">
        <f>$C$7</f>
        <v>Sopa</v>
      </c>
      <c r="D420" s="26"/>
      <c r="E420" s="48" t="s">
        <v>147</v>
      </c>
      <c r="F420" s="46">
        <v>447.2</v>
      </c>
      <c r="G420" s="46">
        <v>106.9</v>
      </c>
      <c r="H420" s="46">
        <v>3.2</v>
      </c>
      <c r="I420" s="46">
        <v>0.5</v>
      </c>
      <c r="J420" s="46">
        <v>16.1</v>
      </c>
      <c r="K420" s="46">
        <v>4.8</v>
      </c>
      <c r="L420" s="46">
        <v>3.1</v>
      </c>
      <c r="M420" s="46">
        <v>0.2</v>
      </c>
      <c r="N420" s="13" t="s">
        <v>23</v>
      </c>
      <c r="P420" s="102"/>
    </row>
    <row r="421" spans="1:16" ht="35.25" customHeight="1">
      <c r="A421" s="148"/>
      <c r="B421" s="15">
        <v>0</v>
      </c>
      <c r="C421" s="41" t="s">
        <v>3</v>
      </c>
      <c r="D421" s="26"/>
      <c r="E421" s="48" t="s">
        <v>88</v>
      </c>
      <c r="F421" s="59">
        <f>970.2+1181.3</f>
        <v>2151.5</v>
      </c>
      <c r="G421" s="46">
        <f>231.9+282.4</f>
        <v>514.3</v>
      </c>
      <c r="H421" s="46">
        <f>2.9+4.1</f>
        <v>7</v>
      </c>
      <c r="I421" s="46">
        <f>0.7+0.6</f>
        <v>1.2999999999999998</v>
      </c>
      <c r="J421" s="46">
        <v>52.8</v>
      </c>
      <c r="K421" s="46">
        <v>0.9</v>
      </c>
      <c r="L421" s="46">
        <f>51.5+7.1</f>
        <v>58.6</v>
      </c>
      <c r="M421" s="46">
        <f>0.4+0.1</f>
        <v>0.5</v>
      </c>
      <c r="N421" s="13" t="s">
        <v>23</v>
      </c>
      <c r="P421" s="110"/>
    </row>
    <row r="422" spans="1:16" ht="20.25" customHeight="1">
      <c r="A422" s="148"/>
      <c r="B422" s="24">
        <v>0</v>
      </c>
      <c r="C422" s="41" t="s">
        <v>93</v>
      </c>
      <c r="D422" s="26"/>
      <c r="E422" s="48" t="s">
        <v>81</v>
      </c>
      <c r="F422" s="107">
        <v>215.7</v>
      </c>
      <c r="G422" s="107">
        <v>51.7</v>
      </c>
      <c r="H422" s="107">
        <v>0.6</v>
      </c>
      <c r="I422" s="107">
        <v>0.045</v>
      </c>
      <c r="J422" s="107">
        <v>9.1</v>
      </c>
      <c r="K422" s="107">
        <v>2</v>
      </c>
      <c r="L422" s="107">
        <v>2.4</v>
      </c>
      <c r="M422" s="107">
        <v>0.1</v>
      </c>
      <c r="N422" s="13" t="s">
        <v>23</v>
      </c>
      <c r="P422" s="102"/>
    </row>
    <row r="423" spans="1:14" ht="20.25" customHeight="1">
      <c r="A423" s="148"/>
      <c r="B423" s="15">
        <v>0</v>
      </c>
      <c r="C423" s="34" t="str">
        <f>$C$10</f>
        <v>Sobremesa</v>
      </c>
      <c r="D423" s="26"/>
      <c r="E423" s="48" t="s">
        <v>10</v>
      </c>
      <c r="F423" s="112">
        <v>319.7</v>
      </c>
      <c r="G423" s="113">
        <v>76.4</v>
      </c>
      <c r="H423" s="113">
        <v>0.5</v>
      </c>
      <c r="I423" s="113">
        <v>0.2</v>
      </c>
      <c r="J423" s="113">
        <v>16.9</v>
      </c>
      <c r="K423" s="113">
        <v>16.7</v>
      </c>
      <c r="L423" s="113">
        <v>1.1</v>
      </c>
      <c r="M423" s="113">
        <v>0</v>
      </c>
      <c r="N423" s="13" t="s">
        <v>23</v>
      </c>
    </row>
    <row r="424" spans="1:14" ht="20.25" customHeight="1">
      <c r="A424" s="148"/>
      <c r="B424" s="24">
        <v>0</v>
      </c>
      <c r="C424" s="34" t="str">
        <f>$C$11</f>
        <v>Pão</v>
      </c>
      <c r="D424" s="26"/>
      <c r="E424" s="48" t="s">
        <v>404</v>
      </c>
      <c r="F424" s="149" t="s">
        <v>40</v>
      </c>
      <c r="G424" s="150"/>
      <c r="H424" s="150"/>
      <c r="I424" s="150"/>
      <c r="J424" s="150"/>
      <c r="K424" s="150"/>
      <c r="L424" s="150"/>
      <c r="M424" s="151"/>
      <c r="N424" s="12"/>
    </row>
    <row r="425" spans="1:14" ht="19.5" customHeight="1">
      <c r="A425" s="28"/>
      <c r="B425" s="15">
        <v>0</v>
      </c>
      <c r="C425" s="29"/>
      <c r="D425" s="26"/>
      <c r="E425" s="54"/>
      <c r="F425" s="114"/>
      <c r="G425" s="114"/>
      <c r="H425" s="114"/>
      <c r="I425" s="114"/>
      <c r="J425" s="114"/>
      <c r="K425" s="114"/>
      <c r="L425" s="114"/>
      <c r="M425" s="114"/>
      <c r="N425" s="4"/>
    </row>
    <row r="426" spans="1:14" ht="19.5" customHeight="1" thickBot="1">
      <c r="A426" s="31"/>
      <c r="B426" s="24">
        <v>0</v>
      </c>
      <c r="C426" s="32"/>
      <c r="D426" s="26"/>
      <c r="E426" s="51"/>
      <c r="F426" s="116" t="s">
        <v>32</v>
      </c>
      <c r="G426" s="116" t="s">
        <v>33</v>
      </c>
      <c r="H426" s="116" t="s">
        <v>34</v>
      </c>
      <c r="I426" s="116" t="s">
        <v>35</v>
      </c>
      <c r="J426" s="116" t="s">
        <v>36</v>
      </c>
      <c r="K426" s="116" t="s">
        <v>39</v>
      </c>
      <c r="L426" s="116" t="s">
        <v>37</v>
      </c>
      <c r="M426" s="116" t="s">
        <v>38</v>
      </c>
      <c r="N426" s="9"/>
    </row>
    <row r="427" spans="1:14" ht="20.25" customHeight="1" thickTop="1">
      <c r="A427" s="134" t="s">
        <v>8</v>
      </c>
      <c r="B427" s="15">
        <v>0</v>
      </c>
      <c r="C427" s="33" t="str">
        <f>$C$7</f>
        <v>Sopa</v>
      </c>
      <c r="D427" s="26"/>
      <c r="E427" s="48" t="s">
        <v>397</v>
      </c>
      <c r="F427" s="46">
        <v>961.2</v>
      </c>
      <c r="G427" s="46">
        <v>229.7</v>
      </c>
      <c r="H427" s="46">
        <v>5.1</v>
      </c>
      <c r="I427" s="46">
        <v>0.6</v>
      </c>
      <c r="J427" s="46">
        <v>35.4</v>
      </c>
      <c r="K427" s="46">
        <v>4.8</v>
      </c>
      <c r="L427" s="46">
        <v>9.7</v>
      </c>
      <c r="M427" s="46">
        <v>0.2</v>
      </c>
      <c r="N427" s="13" t="s">
        <v>23</v>
      </c>
    </row>
    <row r="428" spans="1:14" ht="20.25" customHeight="1">
      <c r="A428" s="148"/>
      <c r="B428" s="24">
        <v>0</v>
      </c>
      <c r="C428" s="41" t="s">
        <v>3</v>
      </c>
      <c r="D428" s="26"/>
      <c r="E428" s="48" t="s">
        <v>508</v>
      </c>
      <c r="F428" s="59">
        <f>718.1+787.2</f>
        <v>1505.3000000000002</v>
      </c>
      <c r="G428" s="46">
        <f>171.6+188.1</f>
        <v>359.7</v>
      </c>
      <c r="H428" s="46">
        <f>5.4+0.1</f>
        <v>5.5</v>
      </c>
      <c r="I428" s="46">
        <f>0.8</f>
        <v>0.8</v>
      </c>
      <c r="J428" s="46">
        <f>0.7+39.9</f>
        <v>40.6</v>
      </c>
      <c r="K428" s="46">
        <f>0.6+3.2</f>
        <v>3.8000000000000003</v>
      </c>
      <c r="L428" s="46">
        <f>30.1+5.8</f>
        <v>35.9</v>
      </c>
      <c r="M428" s="46">
        <f>0.5+0.2</f>
        <v>0.7</v>
      </c>
      <c r="N428" s="13" t="s">
        <v>23</v>
      </c>
    </row>
    <row r="429" spans="1:14" ht="20.25" customHeight="1">
      <c r="A429" s="148"/>
      <c r="B429" s="15">
        <v>0</v>
      </c>
      <c r="C429" s="41" t="s">
        <v>93</v>
      </c>
      <c r="D429" s="26"/>
      <c r="E429" s="48" t="s">
        <v>86</v>
      </c>
      <c r="F429" s="107">
        <v>88.5</v>
      </c>
      <c r="G429" s="107">
        <v>21.1</v>
      </c>
      <c r="H429" s="107">
        <v>0.1883</v>
      </c>
      <c r="I429" s="107">
        <v>0</v>
      </c>
      <c r="J429" s="107">
        <v>3.2</v>
      </c>
      <c r="K429" s="107">
        <v>3.1</v>
      </c>
      <c r="L429" s="107">
        <v>1.7</v>
      </c>
      <c r="M429" s="107">
        <v>0</v>
      </c>
      <c r="N429" s="13" t="s">
        <v>23</v>
      </c>
    </row>
    <row r="430" spans="1:14" ht="20.25" customHeight="1">
      <c r="A430" s="148"/>
      <c r="B430" s="24">
        <v>0</v>
      </c>
      <c r="C430" s="34" t="str">
        <f>$C$10</f>
        <v>Sobremesa</v>
      </c>
      <c r="D430" s="26"/>
      <c r="E430" s="48" t="s">
        <v>422</v>
      </c>
      <c r="F430" s="112" t="s">
        <v>405</v>
      </c>
      <c r="G430" s="113" t="s">
        <v>406</v>
      </c>
      <c r="H430" s="113" t="s">
        <v>407</v>
      </c>
      <c r="I430" s="113" t="s">
        <v>408</v>
      </c>
      <c r="J430" s="113" t="s">
        <v>409</v>
      </c>
      <c r="K430" s="113" t="s">
        <v>410</v>
      </c>
      <c r="L430" s="113" t="s">
        <v>411</v>
      </c>
      <c r="M430" s="113" t="s">
        <v>412</v>
      </c>
      <c r="N430" s="13" t="s">
        <v>23</v>
      </c>
    </row>
    <row r="431" spans="1:14" ht="20.25" customHeight="1">
      <c r="A431" s="148"/>
      <c r="B431" s="15">
        <v>0</v>
      </c>
      <c r="C431" s="34" t="str">
        <f>$C$11</f>
        <v>Pão</v>
      </c>
      <c r="D431" s="26"/>
      <c r="E431" s="48" t="s">
        <v>404</v>
      </c>
      <c r="F431" s="149" t="s">
        <v>40</v>
      </c>
      <c r="G431" s="150"/>
      <c r="H431" s="150"/>
      <c r="I431" s="150"/>
      <c r="J431" s="150"/>
      <c r="K431" s="150"/>
      <c r="L431" s="150"/>
      <c r="M431" s="151"/>
      <c r="N431" s="12"/>
    </row>
    <row r="432" spans="1:14" ht="19.5" customHeight="1">
      <c r="A432" s="28"/>
      <c r="B432" s="24">
        <v>0</v>
      </c>
      <c r="C432" s="29"/>
      <c r="D432" s="26"/>
      <c r="E432" s="54"/>
      <c r="F432" s="114"/>
      <c r="G432" s="114"/>
      <c r="H432" s="114"/>
      <c r="I432" s="114"/>
      <c r="J432" s="114"/>
      <c r="K432" s="114"/>
      <c r="L432" s="114"/>
      <c r="M432" s="114"/>
      <c r="N432" s="4"/>
    </row>
    <row r="433" spans="1:14" ht="19.5" customHeight="1" thickBot="1">
      <c r="A433" s="31"/>
      <c r="B433" s="15">
        <v>0</v>
      </c>
      <c r="C433" s="32"/>
      <c r="D433" s="26"/>
      <c r="E433" s="51"/>
      <c r="F433" s="116" t="s">
        <v>32</v>
      </c>
      <c r="G433" s="116" t="s">
        <v>33</v>
      </c>
      <c r="H433" s="116" t="s">
        <v>34</v>
      </c>
      <c r="I433" s="116" t="s">
        <v>35</v>
      </c>
      <c r="J433" s="116" t="s">
        <v>36</v>
      </c>
      <c r="K433" s="116" t="s">
        <v>39</v>
      </c>
      <c r="L433" s="116" t="s">
        <v>37</v>
      </c>
      <c r="M433" s="116" t="s">
        <v>38</v>
      </c>
      <c r="N433" s="9"/>
    </row>
    <row r="434" spans="1:14" ht="20.25" customHeight="1" thickTop="1">
      <c r="A434" s="134" t="s">
        <v>9</v>
      </c>
      <c r="B434" s="24">
        <v>0</v>
      </c>
      <c r="C434" s="33" t="str">
        <f>$C$7</f>
        <v>Sopa</v>
      </c>
      <c r="D434" s="26"/>
      <c r="E434" s="48" t="s">
        <v>120</v>
      </c>
      <c r="F434" s="46">
        <v>274.6</v>
      </c>
      <c r="G434" s="46">
        <v>65.6</v>
      </c>
      <c r="H434" s="46">
        <v>3.5</v>
      </c>
      <c r="I434" s="46">
        <v>0.6</v>
      </c>
      <c r="J434" s="46">
        <v>6.5</v>
      </c>
      <c r="K434" s="46">
        <v>5.6</v>
      </c>
      <c r="L434" s="46">
        <v>2.3</v>
      </c>
      <c r="M434" s="46">
        <v>0.2</v>
      </c>
      <c r="N434" s="13" t="s">
        <v>23</v>
      </c>
    </row>
    <row r="435" spans="1:14" ht="38.25" customHeight="1">
      <c r="A435" s="148"/>
      <c r="B435" s="15">
        <v>0</v>
      </c>
      <c r="C435" s="41" t="s">
        <v>3</v>
      </c>
      <c r="D435" s="26"/>
      <c r="E435" s="48" t="s">
        <v>509</v>
      </c>
      <c r="F435" s="59">
        <v>2415.5</v>
      </c>
      <c r="G435" s="46">
        <v>577.4</v>
      </c>
      <c r="H435" s="46">
        <v>9.8</v>
      </c>
      <c r="I435" s="46">
        <v>2.4</v>
      </c>
      <c r="J435" s="46">
        <v>69</v>
      </c>
      <c r="K435" s="46">
        <v>6.1</v>
      </c>
      <c r="L435" s="46">
        <v>51.7</v>
      </c>
      <c r="M435" s="46">
        <v>0.5</v>
      </c>
      <c r="N435" s="13" t="s">
        <v>23</v>
      </c>
    </row>
    <row r="436" spans="1:14" ht="20.25" customHeight="1">
      <c r="A436" s="148"/>
      <c r="B436" s="24">
        <v>0</v>
      </c>
      <c r="C436" s="41" t="s">
        <v>93</v>
      </c>
      <c r="D436" s="26"/>
      <c r="E436" s="48" t="s">
        <v>81</v>
      </c>
      <c r="F436" s="107">
        <v>215.7</v>
      </c>
      <c r="G436" s="107">
        <v>51.7</v>
      </c>
      <c r="H436" s="107">
        <v>0.6</v>
      </c>
      <c r="I436" s="107">
        <v>0.045</v>
      </c>
      <c r="J436" s="107">
        <v>9.1</v>
      </c>
      <c r="K436" s="107">
        <v>2</v>
      </c>
      <c r="L436" s="107">
        <v>2.4</v>
      </c>
      <c r="M436" s="107">
        <v>0.1</v>
      </c>
      <c r="N436" s="13" t="s">
        <v>23</v>
      </c>
    </row>
    <row r="437" spans="1:14" ht="20.25" customHeight="1">
      <c r="A437" s="148"/>
      <c r="B437" s="15">
        <v>0</v>
      </c>
      <c r="C437" s="34" t="str">
        <f>$C$10</f>
        <v>Sobremesa</v>
      </c>
      <c r="D437" s="26"/>
      <c r="E437" s="48" t="s">
        <v>10</v>
      </c>
      <c r="F437" s="112">
        <v>319.7</v>
      </c>
      <c r="G437" s="113">
        <v>76.4</v>
      </c>
      <c r="H437" s="113">
        <v>0.5</v>
      </c>
      <c r="I437" s="113">
        <v>0.2</v>
      </c>
      <c r="J437" s="113">
        <v>16.9</v>
      </c>
      <c r="K437" s="113">
        <v>16.7</v>
      </c>
      <c r="L437" s="113">
        <v>1.1</v>
      </c>
      <c r="M437" s="113">
        <v>0</v>
      </c>
      <c r="N437" s="13" t="s">
        <v>23</v>
      </c>
    </row>
    <row r="438" spans="1:14" ht="20.25" customHeight="1">
      <c r="A438" s="148"/>
      <c r="B438" s="24">
        <v>0</v>
      </c>
      <c r="C438" s="34" t="str">
        <f>$C$11</f>
        <v>Pão</v>
      </c>
      <c r="D438" s="26"/>
      <c r="E438" s="48" t="s">
        <v>404</v>
      </c>
      <c r="F438" s="158" t="s">
        <v>40</v>
      </c>
      <c r="G438" s="159"/>
      <c r="H438" s="159"/>
      <c r="I438" s="159"/>
      <c r="J438" s="159"/>
      <c r="K438" s="159"/>
      <c r="L438" s="159"/>
      <c r="M438" s="160"/>
      <c r="N438" s="12"/>
    </row>
    <row r="439" spans="1:14" ht="120" customHeight="1">
      <c r="A439" s="143" t="str">
        <f>+A$40</f>
        <v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439" s="144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5"/>
    </row>
    <row r="440" spans="2:14" ht="19.5" customHeight="1">
      <c r="B440" s="24">
        <v>0</v>
      </c>
      <c r="C440" s="47" t="s">
        <v>55</v>
      </c>
      <c r="D440" s="22"/>
      <c r="E440" s="55" t="s">
        <v>380</v>
      </c>
      <c r="F440" s="35"/>
      <c r="G440" s="35"/>
      <c r="H440" s="35"/>
      <c r="I440" s="35"/>
      <c r="J440" s="35"/>
      <c r="K440" s="35"/>
      <c r="L440" s="35"/>
      <c r="M440" s="35"/>
      <c r="N440" s="1"/>
    </row>
    <row r="441" spans="2:14" ht="19.5" thickBot="1">
      <c r="B441" s="15">
        <v>0</v>
      </c>
      <c r="E441" s="51"/>
      <c r="F441" s="37" t="s">
        <v>32</v>
      </c>
      <c r="G441" s="37" t="s">
        <v>33</v>
      </c>
      <c r="H441" s="37" t="s">
        <v>34</v>
      </c>
      <c r="I441" s="37" t="s">
        <v>35</v>
      </c>
      <c r="J441" s="37" t="s">
        <v>36</v>
      </c>
      <c r="K441" s="37" t="s">
        <v>39</v>
      </c>
      <c r="L441" s="37" t="s">
        <v>37</v>
      </c>
      <c r="M441" s="37" t="s">
        <v>38</v>
      </c>
      <c r="N441" s="3"/>
    </row>
    <row r="442" spans="1:14" ht="20.25" customHeight="1" thickTop="1">
      <c r="A442" s="134" t="s">
        <v>1</v>
      </c>
      <c r="B442" s="24">
        <v>0</v>
      </c>
      <c r="C442" s="25" t="s">
        <v>2</v>
      </c>
      <c r="D442" s="26"/>
      <c r="E442" s="48" t="s">
        <v>400</v>
      </c>
      <c r="F442" s="46">
        <v>447.2</v>
      </c>
      <c r="G442" s="46">
        <v>106.9</v>
      </c>
      <c r="H442" s="46">
        <v>3.2</v>
      </c>
      <c r="I442" s="46">
        <v>0.5</v>
      </c>
      <c r="J442" s="46">
        <v>16.1</v>
      </c>
      <c r="K442" s="46">
        <v>4.8</v>
      </c>
      <c r="L442" s="46">
        <v>3.1</v>
      </c>
      <c r="M442" s="46">
        <v>0.2</v>
      </c>
      <c r="N442" s="13" t="s">
        <v>23</v>
      </c>
    </row>
    <row r="443" spans="1:14" ht="36.75" customHeight="1">
      <c r="A443" s="148"/>
      <c r="B443" s="15">
        <v>0</v>
      </c>
      <c r="C443" s="41" t="s">
        <v>3</v>
      </c>
      <c r="D443" s="26"/>
      <c r="E443" s="48" t="s">
        <v>510</v>
      </c>
      <c r="F443" s="59">
        <v>2881.3</v>
      </c>
      <c r="G443" s="46">
        <v>688.6</v>
      </c>
      <c r="H443" s="46">
        <v>24.53315</v>
      </c>
      <c r="I443" s="46">
        <v>2.153</v>
      </c>
      <c r="J443" s="46">
        <v>64.5</v>
      </c>
      <c r="K443" s="46">
        <v>7</v>
      </c>
      <c r="L443" s="46">
        <v>51.1</v>
      </c>
      <c r="M443" s="46">
        <v>1.8</v>
      </c>
      <c r="N443" s="13" t="s">
        <v>23</v>
      </c>
    </row>
    <row r="444" spans="1:14" ht="20.25" customHeight="1">
      <c r="A444" s="148"/>
      <c r="B444" s="24">
        <v>0</v>
      </c>
      <c r="C444" s="41" t="s">
        <v>93</v>
      </c>
      <c r="D444" s="26"/>
      <c r="E444" s="48" t="s">
        <v>96</v>
      </c>
      <c r="F444" s="107">
        <v>212.5</v>
      </c>
      <c r="G444" s="107">
        <v>50.9</v>
      </c>
      <c r="H444" s="107">
        <v>0.7</v>
      </c>
      <c r="I444" s="107">
        <v>0.045</v>
      </c>
      <c r="J444" s="107">
        <v>8.6</v>
      </c>
      <c r="K444" s="107">
        <v>1.2</v>
      </c>
      <c r="L444" s="107">
        <v>2.6</v>
      </c>
      <c r="M444" s="107">
        <v>0</v>
      </c>
      <c r="N444" s="13" t="s">
        <v>23</v>
      </c>
    </row>
    <row r="445" spans="1:14" ht="20.25" customHeight="1">
      <c r="A445" s="148"/>
      <c r="B445" s="15">
        <v>0</v>
      </c>
      <c r="C445" s="27" t="s">
        <v>4</v>
      </c>
      <c r="D445" s="26"/>
      <c r="E445" s="48" t="s">
        <v>22</v>
      </c>
      <c r="F445" s="112" t="s">
        <v>405</v>
      </c>
      <c r="G445" s="113" t="s">
        <v>406</v>
      </c>
      <c r="H445" s="113" t="s">
        <v>407</v>
      </c>
      <c r="I445" s="113" t="s">
        <v>408</v>
      </c>
      <c r="J445" s="113" t="s">
        <v>409</v>
      </c>
      <c r="K445" s="113" t="s">
        <v>410</v>
      </c>
      <c r="L445" s="113" t="s">
        <v>411</v>
      </c>
      <c r="M445" s="113" t="s">
        <v>412</v>
      </c>
      <c r="N445" s="13" t="s">
        <v>23</v>
      </c>
    </row>
    <row r="446" spans="1:14" ht="20.25" customHeight="1">
      <c r="A446" s="148"/>
      <c r="B446" s="24">
        <v>0</v>
      </c>
      <c r="C446" s="27" t="s">
        <v>5</v>
      </c>
      <c r="D446" s="26"/>
      <c r="E446" s="48" t="s">
        <v>404</v>
      </c>
      <c r="F446" s="149" t="s">
        <v>40</v>
      </c>
      <c r="G446" s="150"/>
      <c r="H446" s="150"/>
      <c r="I446" s="150"/>
      <c r="J446" s="150"/>
      <c r="K446" s="150"/>
      <c r="L446" s="150"/>
      <c r="M446" s="151"/>
      <c r="N446" s="12"/>
    </row>
    <row r="447" spans="1:14" ht="19.5" customHeight="1">
      <c r="A447" s="28"/>
      <c r="B447" s="15">
        <v>0</v>
      </c>
      <c r="C447" s="29"/>
      <c r="D447" s="26"/>
      <c r="E447" s="54"/>
      <c r="F447" s="114"/>
      <c r="G447" s="114"/>
      <c r="H447" s="114"/>
      <c r="I447" s="114"/>
      <c r="J447" s="114"/>
      <c r="K447" s="114"/>
      <c r="L447" s="114"/>
      <c r="M447" s="114"/>
      <c r="N447" s="4"/>
    </row>
    <row r="448" spans="1:14" ht="19.5" customHeight="1" thickBot="1">
      <c r="A448" s="31"/>
      <c r="B448" s="24">
        <v>0</v>
      </c>
      <c r="C448" s="32"/>
      <c r="D448" s="26"/>
      <c r="E448" s="51"/>
      <c r="F448" s="116" t="s">
        <v>32</v>
      </c>
      <c r="G448" s="116" t="s">
        <v>33</v>
      </c>
      <c r="H448" s="116" t="s">
        <v>34</v>
      </c>
      <c r="I448" s="116" t="s">
        <v>35</v>
      </c>
      <c r="J448" s="116" t="s">
        <v>36</v>
      </c>
      <c r="K448" s="116" t="s">
        <v>39</v>
      </c>
      <c r="L448" s="116" t="s">
        <v>37</v>
      </c>
      <c r="M448" s="116" t="s">
        <v>38</v>
      </c>
      <c r="N448" s="9"/>
    </row>
    <row r="449" spans="1:14" ht="20.25" customHeight="1" thickTop="1">
      <c r="A449" s="134" t="s">
        <v>6</v>
      </c>
      <c r="B449" s="15">
        <v>0</v>
      </c>
      <c r="C449" s="33" t="str">
        <f>$C$7</f>
        <v>Sopa</v>
      </c>
      <c r="D449" s="26"/>
      <c r="E449" s="48" t="s">
        <v>12</v>
      </c>
      <c r="F449" s="46">
        <v>465.7</v>
      </c>
      <c r="G449" s="46">
        <v>111.3</v>
      </c>
      <c r="H449" s="46">
        <v>3.6</v>
      </c>
      <c r="I449" s="46">
        <v>0.6</v>
      </c>
      <c r="J449" s="46">
        <v>15.8</v>
      </c>
      <c r="K449" s="46">
        <v>4.2</v>
      </c>
      <c r="L449" s="46">
        <v>3.8</v>
      </c>
      <c r="M449" s="46">
        <v>0.3</v>
      </c>
      <c r="N449" s="13" t="s">
        <v>23</v>
      </c>
    </row>
    <row r="450" spans="1:14" ht="20.25" customHeight="1">
      <c r="A450" s="148"/>
      <c r="B450" s="24">
        <v>0</v>
      </c>
      <c r="C450" s="41" t="s">
        <v>3</v>
      </c>
      <c r="D450" s="26"/>
      <c r="E450" s="48" t="s">
        <v>90</v>
      </c>
      <c r="F450" s="59">
        <f>1008.8+1029.5</f>
        <v>2038.3</v>
      </c>
      <c r="G450" s="46">
        <f>241.1+246</f>
        <v>487.1</v>
      </c>
      <c r="H450" s="46">
        <f>4.4+3.3</f>
        <v>7.7</v>
      </c>
      <c r="I450" s="46">
        <f>1.1+0.5</f>
        <v>1.6</v>
      </c>
      <c r="J450" s="46">
        <v>48.5</v>
      </c>
      <c r="K450" s="46">
        <v>1.5</v>
      </c>
      <c r="L450" s="46">
        <f>50.4+4.3</f>
        <v>54.699999999999996</v>
      </c>
      <c r="M450" s="46">
        <f>0.5+0.2</f>
        <v>0.7</v>
      </c>
      <c r="N450" s="13" t="s">
        <v>23</v>
      </c>
    </row>
    <row r="451" spans="1:14" ht="20.25" customHeight="1">
      <c r="A451" s="148"/>
      <c r="B451" s="15">
        <v>0</v>
      </c>
      <c r="C451" s="41" t="s">
        <v>93</v>
      </c>
      <c r="D451" s="26"/>
      <c r="E451" s="48" t="s">
        <v>16</v>
      </c>
      <c r="F451" s="107">
        <v>82.4</v>
      </c>
      <c r="G451" s="107">
        <v>19.7</v>
      </c>
      <c r="H451" s="107">
        <v>0.1</v>
      </c>
      <c r="I451" s="107">
        <v>0</v>
      </c>
      <c r="J451" s="107">
        <v>3.5</v>
      </c>
      <c r="K451" s="107">
        <v>3.4</v>
      </c>
      <c r="L451" s="107">
        <v>1.4</v>
      </c>
      <c r="M451" s="107">
        <v>0.1</v>
      </c>
      <c r="N451" s="13" t="s">
        <v>23</v>
      </c>
    </row>
    <row r="452" spans="1:14" ht="20.25" customHeight="1">
      <c r="A452" s="148"/>
      <c r="B452" s="24">
        <v>0</v>
      </c>
      <c r="C452" s="34" t="str">
        <f>$C$10</f>
        <v>Sobremesa</v>
      </c>
      <c r="D452" s="26"/>
      <c r="E452" s="48" t="s">
        <v>10</v>
      </c>
      <c r="F452" s="112">
        <v>319.7</v>
      </c>
      <c r="G452" s="113">
        <v>76.4</v>
      </c>
      <c r="H452" s="113">
        <v>0.5</v>
      </c>
      <c r="I452" s="113">
        <v>0.2</v>
      </c>
      <c r="J452" s="113">
        <v>16.9</v>
      </c>
      <c r="K452" s="113">
        <v>16.7</v>
      </c>
      <c r="L452" s="113">
        <v>1.1</v>
      </c>
      <c r="M452" s="113">
        <v>0</v>
      </c>
      <c r="N452" s="13" t="s">
        <v>23</v>
      </c>
    </row>
    <row r="453" spans="1:14" ht="20.25" customHeight="1">
      <c r="A453" s="148"/>
      <c r="B453" s="15">
        <v>0</v>
      </c>
      <c r="C453" s="34" t="str">
        <f>$C$11</f>
        <v>Pão</v>
      </c>
      <c r="D453" s="26"/>
      <c r="E453" s="48" t="s">
        <v>404</v>
      </c>
      <c r="F453" s="149" t="s">
        <v>40</v>
      </c>
      <c r="G453" s="150"/>
      <c r="H453" s="150"/>
      <c r="I453" s="150"/>
      <c r="J453" s="150"/>
      <c r="K453" s="150"/>
      <c r="L453" s="150"/>
      <c r="M453" s="151"/>
      <c r="N453" s="12"/>
    </row>
    <row r="454" spans="1:14" ht="19.5" customHeight="1">
      <c r="A454" s="28"/>
      <c r="B454" s="24">
        <v>0</v>
      </c>
      <c r="C454" s="29"/>
      <c r="D454" s="26"/>
      <c r="F454" s="114"/>
      <c r="G454" s="114"/>
      <c r="H454" s="114"/>
      <c r="I454" s="114"/>
      <c r="J454" s="114"/>
      <c r="K454" s="114"/>
      <c r="L454" s="114"/>
      <c r="M454" s="114"/>
      <c r="N454" s="4"/>
    </row>
    <row r="455" spans="1:14" ht="19.5" customHeight="1" thickBot="1">
      <c r="A455" s="31"/>
      <c r="B455" s="15">
        <v>0</v>
      </c>
      <c r="C455" s="32"/>
      <c r="D455" s="26"/>
      <c r="E455" s="51"/>
      <c r="F455" s="116" t="s">
        <v>32</v>
      </c>
      <c r="G455" s="116" t="s">
        <v>33</v>
      </c>
      <c r="H455" s="116" t="s">
        <v>34</v>
      </c>
      <c r="I455" s="116" t="s">
        <v>35</v>
      </c>
      <c r="J455" s="116" t="s">
        <v>36</v>
      </c>
      <c r="K455" s="116" t="s">
        <v>39</v>
      </c>
      <c r="L455" s="116" t="s">
        <v>37</v>
      </c>
      <c r="M455" s="116" t="s">
        <v>38</v>
      </c>
      <c r="N455" s="9"/>
    </row>
    <row r="456" spans="1:14" ht="20.25" customHeight="1" thickTop="1">
      <c r="A456" s="134" t="s">
        <v>7</v>
      </c>
      <c r="B456" s="24">
        <v>0</v>
      </c>
      <c r="C456" s="33" t="str">
        <f>$C$7</f>
        <v>Sopa</v>
      </c>
      <c r="D456" s="26"/>
      <c r="E456" s="48" t="s">
        <v>398</v>
      </c>
      <c r="F456" s="46">
        <v>890.2</v>
      </c>
      <c r="G456" s="46">
        <v>213</v>
      </c>
      <c r="H456" s="46">
        <v>4</v>
      </c>
      <c r="I456" s="46">
        <v>0.6</v>
      </c>
      <c r="J456" s="46">
        <v>32.2</v>
      </c>
      <c r="K456" s="46">
        <v>4.4</v>
      </c>
      <c r="L456" s="46">
        <v>11.4</v>
      </c>
      <c r="M456" s="46">
        <v>0.4</v>
      </c>
      <c r="N456" s="13" t="s">
        <v>23</v>
      </c>
    </row>
    <row r="457" spans="1:14" ht="27" customHeight="1">
      <c r="A457" s="148"/>
      <c r="B457" s="15">
        <v>0</v>
      </c>
      <c r="C457" s="41" t="s">
        <v>3</v>
      </c>
      <c r="D457" s="26"/>
      <c r="E457" s="48" t="s">
        <v>511</v>
      </c>
      <c r="F457" s="59">
        <f>866.5+1007.1</f>
        <v>1873.6</v>
      </c>
      <c r="G457" s="46">
        <f>207.1+240.7</f>
        <v>447.79999999999995</v>
      </c>
      <c r="H457" s="46">
        <f>7.9</f>
        <v>7.9</v>
      </c>
      <c r="I457" s="46">
        <f>1.6</f>
        <v>1.6</v>
      </c>
      <c r="J457" s="46">
        <f>0.3+51.8</f>
        <v>52.099999999999994</v>
      </c>
      <c r="K457" s="46">
        <f>0.2+3.2</f>
        <v>3.4000000000000004</v>
      </c>
      <c r="L457" s="46">
        <f>33.6+6.8</f>
        <v>40.4</v>
      </c>
      <c r="M457" s="46">
        <f>0.4+0.2</f>
        <v>0.6000000000000001</v>
      </c>
      <c r="N457" s="13" t="s">
        <v>23</v>
      </c>
    </row>
    <row r="458" spans="1:14" ht="20.25" customHeight="1">
      <c r="A458" s="148"/>
      <c r="B458" s="24">
        <v>0</v>
      </c>
      <c r="C458" s="41" t="s">
        <v>93</v>
      </c>
      <c r="D458" s="26"/>
      <c r="E458" s="48" t="s">
        <v>94</v>
      </c>
      <c r="F458" s="107">
        <v>130.4</v>
      </c>
      <c r="G458" s="107">
        <v>31.5</v>
      </c>
      <c r="H458" s="107">
        <v>0.5</v>
      </c>
      <c r="I458" s="107">
        <v>0.1</v>
      </c>
      <c r="J458" s="107">
        <v>4</v>
      </c>
      <c r="K458" s="107">
        <v>3.9</v>
      </c>
      <c r="L458" s="107">
        <v>2.8</v>
      </c>
      <c r="M458" s="107">
        <v>0</v>
      </c>
      <c r="N458" s="13" t="s">
        <v>23</v>
      </c>
    </row>
    <row r="459" spans="1:14" ht="20.25" customHeight="1">
      <c r="A459" s="148"/>
      <c r="B459" s="15">
        <v>0</v>
      </c>
      <c r="C459" s="34" t="str">
        <f>$C$10</f>
        <v>Sobremesa</v>
      </c>
      <c r="D459" s="26"/>
      <c r="E459" s="48" t="s">
        <v>10</v>
      </c>
      <c r="F459" s="112">
        <v>319.7</v>
      </c>
      <c r="G459" s="113">
        <v>76.4</v>
      </c>
      <c r="H459" s="113">
        <v>0.5</v>
      </c>
      <c r="I459" s="113">
        <v>0.2</v>
      </c>
      <c r="J459" s="113">
        <v>16.9</v>
      </c>
      <c r="K459" s="113">
        <v>16.7</v>
      </c>
      <c r="L459" s="113">
        <v>1.1</v>
      </c>
      <c r="M459" s="113">
        <v>0</v>
      </c>
      <c r="N459" s="13" t="s">
        <v>23</v>
      </c>
    </row>
    <row r="460" spans="1:14" ht="20.25" customHeight="1">
      <c r="A460" s="148"/>
      <c r="B460" s="24">
        <v>0</v>
      </c>
      <c r="C460" s="34" t="str">
        <f>$C$11</f>
        <v>Pão</v>
      </c>
      <c r="D460" s="26"/>
      <c r="E460" s="48" t="s">
        <v>404</v>
      </c>
      <c r="F460" s="149" t="s">
        <v>40</v>
      </c>
      <c r="G460" s="150"/>
      <c r="H460" s="150"/>
      <c r="I460" s="150"/>
      <c r="J460" s="150"/>
      <c r="K460" s="150"/>
      <c r="L460" s="150"/>
      <c r="M460" s="151"/>
      <c r="N460" s="12"/>
    </row>
    <row r="461" spans="1:14" ht="19.5" customHeight="1">
      <c r="A461" s="28"/>
      <c r="B461" s="15">
        <v>0</v>
      </c>
      <c r="C461" s="29"/>
      <c r="D461" s="26"/>
      <c r="E461" s="54"/>
      <c r="F461" s="114"/>
      <c r="G461" s="114"/>
      <c r="H461" s="114"/>
      <c r="I461" s="114"/>
      <c r="J461" s="114"/>
      <c r="K461" s="114"/>
      <c r="L461" s="114"/>
      <c r="M461" s="114"/>
      <c r="N461" s="4"/>
    </row>
    <row r="462" spans="2:14" ht="19.5" customHeight="1" thickBot="1">
      <c r="B462" s="15">
        <v>0</v>
      </c>
      <c r="F462" s="116" t="s">
        <v>32</v>
      </c>
      <c r="G462" s="116" t="s">
        <v>33</v>
      </c>
      <c r="H462" s="116" t="s">
        <v>34</v>
      </c>
      <c r="I462" s="116" t="s">
        <v>35</v>
      </c>
      <c r="J462" s="116" t="s">
        <v>36</v>
      </c>
      <c r="K462" s="116" t="s">
        <v>39</v>
      </c>
      <c r="L462" s="116" t="s">
        <v>37</v>
      </c>
      <c r="M462" s="116" t="s">
        <v>38</v>
      </c>
      <c r="N462" s="3"/>
    </row>
    <row r="463" spans="1:14" ht="20.25" customHeight="1" thickTop="1">
      <c r="A463" s="134" t="s">
        <v>8</v>
      </c>
      <c r="B463" s="24">
        <v>0</v>
      </c>
      <c r="C463" s="25" t="s">
        <v>2</v>
      </c>
      <c r="D463" s="26"/>
      <c r="E463" s="48" t="s">
        <v>24</v>
      </c>
      <c r="F463" s="46">
        <v>525.3</v>
      </c>
      <c r="G463" s="46">
        <v>125.6</v>
      </c>
      <c r="H463" s="46">
        <v>3.5</v>
      </c>
      <c r="I463" s="46">
        <v>0.5</v>
      </c>
      <c r="J463" s="46">
        <v>18.7</v>
      </c>
      <c r="K463" s="46">
        <v>5.5</v>
      </c>
      <c r="L463" s="46">
        <v>4.2</v>
      </c>
      <c r="M463" s="46">
        <v>0.2</v>
      </c>
      <c r="N463" s="39" t="s">
        <v>23</v>
      </c>
    </row>
    <row r="464" spans="1:14" ht="38.25" customHeight="1">
      <c r="A464" s="148"/>
      <c r="B464" s="15">
        <v>0</v>
      </c>
      <c r="C464" s="41" t="s">
        <v>3</v>
      </c>
      <c r="D464" s="26"/>
      <c r="E464" s="48" t="s">
        <v>512</v>
      </c>
      <c r="F464" s="59">
        <f>1166.3+1198.4</f>
        <v>2364.7</v>
      </c>
      <c r="G464" s="46">
        <f>278.7+286.4</f>
        <v>565.0999999999999</v>
      </c>
      <c r="H464" s="46">
        <f>10.8+1.5</f>
        <v>12.3</v>
      </c>
      <c r="I464" s="46">
        <f>3+0.3</f>
        <v>3.3</v>
      </c>
      <c r="J464" s="46">
        <f>6.5+56.9</f>
        <v>63.4</v>
      </c>
      <c r="K464" s="46">
        <f>3.2+2.5</f>
        <v>5.7</v>
      </c>
      <c r="L464" s="46">
        <f>38.9+9.7</f>
        <v>48.599999999999994</v>
      </c>
      <c r="M464" s="46">
        <f>0.4+0.1</f>
        <v>0.5</v>
      </c>
      <c r="N464" s="13" t="s">
        <v>23</v>
      </c>
    </row>
    <row r="465" spans="1:14" ht="20.25" customHeight="1">
      <c r="A465" s="148"/>
      <c r="B465" s="24">
        <v>0</v>
      </c>
      <c r="C465" s="41" t="s">
        <v>93</v>
      </c>
      <c r="D465" s="26"/>
      <c r="E465" s="48" t="s">
        <v>87</v>
      </c>
      <c r="F465" s="107">
        <v>102.4</v>
      </c>
      <c r="G465" s="107">
        <v>24.5</v>
      </c>
      <c r="H465" s="107">
        <v>0.2</v>
      </c>
      <c r="I465" s="107">
        <v>0</v>
      </c>
      <c r="J465" s="107">
        <v>4.9</v>
      </c>
      <c r="K465" s="107">
        <v>4.8</v>
      </c>
      <c r="L465" s="107">
        <v>1</v>
      </c>
      <c r="M465" s="107">
        <v>0.1</v>
      </c>
      <c r="N465" s="13" t="s">
        <v>23</v>
      </c>
    </row>
    <row r="466" spans="1:14" ht="20.25" customHeight="1">
      <c r="A466" s="148"/>
      <c r="B466" s="15">
        <v>0</v>
      </c>
      <c r="C466" s="27" t="s">
        <v>4</v>
      </c>
      <c r="D466" s="26"/>
      <c r="E466" s="48" t="s">
        <v>10</v>
      </c>
      <c r="F466" s="112">
        <v>319.7</v>
      </c>
      <c r="G466" s="113">
        <v>76.4</v>
      </c>
      <c r="H466" s="113">
        <v>0.5</v>
      </c>
      <c r="I466" s="113">
        <v>0.2</v>
      </c>
      <c r="J466" s="113">
        <v>16.9</v>
      </c>
      <c r="K466" s="113">
        <v>16.7</v>
      </c>
      <c r="L466" s="113">
        <v>1.1</v>
      </c>
      <c r="M466" s="113">
        <v>0</v>
      </c>
      <c r="N466" s="13" t="s">
        <v>23</v>
      </c>
    </row>
    <row r="467" spans="1:14" ht="20.25" customHeight="1">
      <c r="A467" s="148"/>
      <c r="B467" s="24">
        <v>0</v>
      </c>
      <c r="C467" s="27" t="s">
        <v>5</v>
      </c>
      <c r="D467" s="26"/>
      <c r="E467" s="48" t="s">
        <v>404</v>
      </c>
      <c r="F467" s="149" t="s">
        <v>40</v>
      </c>
      <c r="G467" s="150"/>
      <c r="H467" s="150"/>
      <c r="I467" s="150"/>
      <c r="J467" s="150"/>
      <c r="K467" s="150"/>
      <c r="L467" s="150"/>
      <c r="M467" s="151"/>
      <c r="N467" s="12"/>
    </row>
    <row r="468" spans="1:14" ht="19.5" customHeight="1">
      <c r="A468" s="28"/>
      <c r="B468" s="24">
        <v>0</v>
      </c>
      <c r="C468" s="29"/>
      <c r="D468" s="26"/>
      <c r="E468" s="54"/>
      <c r="F468" s="114"/>
      <c r="G468" s="114"/>
      <c r="H468" s="114"/>
      <c r="I468" s="114"/>
      <c r="J468" s="114"/>
      <c r="K468" s="114"/>
      <c r="L468" s="114"/>
      <c r="M468" s="114"/>
      <c r="N468" s="4"/>
    </row>
    <row r="469" spans="1:14" ht="19.5" customHeight="1" thickBot="1">
      <c r="A469" s="31"/>
      <c r="B469" s="15">
        <v>0</v>
      </c>
      <c r="C469" s="32"/>
      <c r="D469" s="26"/>
      <c r="E469" s="51"/>
      <c r="F469" s="116" t="s">
        <v>32</v>
      </c>
      <c r="G469" s="116" t="s">
        <v>33</v>
      </c>
      <c r="H469" s="116" t="s">
        <v>34</v>
      </c>
      <c r="I469" s="116" t="s">
        <v>35</v>
      </c>
      <c r="J469" s="116" t="s">
        <v>36</v>
      </c>
      <c r="K469" s="116" t="s">
        <v>39</v>
      </c>
      <c r="L469" s="116" t="s">
        <v>37</v>
      </c>
      <c r="M469" s="116" t="s">
        <v>38</v>
      </c>
      <c r="N469" s="9"/>
    </row>
    <row r="470" spans="1:16" ht="20.25" customHeight="1" thickTop="1">
      <c r="A470" s="134" t="s">
        <v>9</v>
      </c>
      <c r="B470" s="24">
        <v>0</v>
      </c>
      <c r="C470" s="33" t="str">
        <f>$C$7</f>
        <v>Sopa</v>
      </c>
      <c r="D470" s="26"/>
      <c r="E470" s="48" t="s">
        <v>401</v>
      </c>
      <c r="F470" s="46">
        <v>798.5</v>
      </c>
      <c r="G470" s="46">
        <v>190.8</v>
      </c>
      <c r="H470" s="46">
        <v>6.7</v>
      </c>
      <c r="I470" s="46">
        <v>1.7</v>
      </c>
      <c r="J470" s="46">
        <v>25.2</v>
      </c>
      <c r="K470" s="46">
        <v>3.2</v>
      </c>
      <c r="L470" s="46">
        <v>6.8</v>
      </c>
      <c r="M470" s="46">
        <v>0.7</v>
      </c>
      <c r="N470" s="13" t="s">
        <v>23</v>
      </c>
      <c r="P470" s="102"/>
    </row>
    <row r="471" spans="1:14" ht="20.25" customHeight="1">
      <c r="A471" s="148"/>
      <c r="B471" s="15">
        <v>0</v>
      </c>
      <c r="C471" s="41" t="s">
        <v>3</v>
      </c>
      <c r="D471" s="26"/>
      <c r="E471" s="48" t="s">
        <v>513</v>
      </c>
      <c r="F471" s="59">
        <v>1896.4</v>
      </c>
      <c r="G471" s="46">
        <v>453.2</v>
      </c>
      <c r="H471" s="46">
        <v>12.2</v>
      </c>
      <c r="I471" s="46">
        <v>1.9</v>
      </c>
      <c r="J471" s="46">
        <v>41.4</v>
      </c>
      <c r="K471" s="46">
        <v>2.5</v>
      </c>
      <c r="L471" s="46">
        <v>43.2</v>
      </c>
      <c r="M471" s="46">
        <v>4.9</v>
      </c>
      <c r="N471" s="13" t="s">
        <v>23</v>
      </c>
    </row>
    <row r="472" spans="1:14" ht="20.25" customHeight="1">
      <c r="A472" s="148"/>
      <c r="B472" s="24">
        <v>0</v>
      </c>
      <c r="C472" s="41" t="s">
        <v>93</v>
      </c>
      <c r="D472" s="26"/>
      <c r="E472" s="48" t="s">
        <v>101</v>
      </c>
      <c r="F472" s="107">
        <v>232.5</v>
      </c>
      <c r="G472" s="107">
        <v>55.7</v>
      </c>
      <c r="H472" s="107">
        <v>0.8</v>
      </c>
      <c r="I472" s="107">
        <v>0.045</v>
      </c>
      <c r="J472" s="107">
        <v>10.1</v>
      </c>
      <c r="K472" s="107">
        <v>2.6</v>
      </c>
      <c r="L472" s="107">
        <v>2.2</v>
      </c>
      <c r="M472" s="107">
        <v>0</v>
      </c>
      <c r="N472" s="13" t="s">
        <v>23</v>
      </c>
    </row>
    <row r="473" spans="1:14" ht="20.25" customHeight="1">
      <c r="A473" s="148"/>
      <c r="B473" s="15">
        <v>0</v>
      </c>
      <c r="C473" s="34" t="str">
        <f>$C$10</f>
        <v>Sobremesa</v>
      </c>
      <c r="D473" s="26"/>
      <c r="E473" s="48" t="s">
        <v>10</v>
      </c>
      <c r="F473" s="112">
        <v>319.7</v>
      </c>
      <c r="G473" s="113">
        <v>76.4</v>
      </c>
      <c r="H473" s="113">
        <v>0.5</v>
      </c>
      <c r="I473" s="113">
        <v>0.2</v>
      </c>
      <c r="J473" s="113">
        <v>16.9</v>
      </c>
      <c r="K473" s="113">
        <v>16.7</v>
      </c>
      <c r="L473" s="113">
        <v>1.1</v>
      </c>
      <c r="M473" s="113">
        <v>0</v>
      </c>
      <c r="N473" s="13" t="s">
        <v>23</v>
      </c>
    </row>
    <row r="474" spans="1:14" ht="20.25" customHeight="1">
      <c r="A474" s="148"/>
      <c r="B474" s="24">
        <v>0</v>
      </c>
      <c r="C474" s="34" t="str">
        <f>$C$11</f>
        <v>Pão</v>
      </c>
      <c r="D474" s="26"/>
      <c r="E474" s="48" t="s">
        <v>404</v>
      </c>
      <c r="F474" s="158" t="s">
        <v>40</v>
      </c>
      <c r="G474" s="159"/>
      <c r="H474" s="159"/>
      <c r="I474" s="159"/>
      <c r="J474" s="159"/>
      <c r="K474" s="159"/>
      <c r="L474" s="159"/>
      <c r="M474" s="160"/>
      <c r="N474" s="12"/>
    </row>
    <row r="475" spans="1:14" ht="129" customHeight="1">
      <c r="A475" s="143" t="str">
        <f>+A$40</f>
        <v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475" s="144"/>
      <c r="C475" s="144"/>
      <c r="D475" s="144"/>
      <c r="E475" s="144"/>
      <c r="F475" s="144"/>
      <c r="G475" s="144"/>
      <c r="H475" s="144"/>
      <c r="I475" s="144"/>
      <c r="J475" s="144"/>
      <c r="K475" s="144"/>
      <c r="L475" s="144"/>
      <c r="M475" s="144"/>
      <c r="N475" s="5"/>
    </row>
    <row r="476" spans="2:14" ht="19.5" customHeight="1">
      <c r="B476" s="24">
        <v>0</v>
      </c>
      <c r="C476" s="47" t="s">
        <v>56</v>
      </c>
      <c r="D476" s="22"/>
      <c r="E476" s="55" t="s">
        <v>381</v>
      </c>
      <c r="F476" s="35"/>
      <c r="G476" s="35"/>
      <c r="H476" s="35"/>
      <c r="I476" s="35"/>
      <c r="J476" s="35"/>
      <c r="K476" s="35"/>
      <c r="L476" s="35"/>
      <c r="M476" s="35"/>
      <c r="N476" s="1"/>
    </row>
    <row r="477" spans="2:14" ht="19.5" thickBot="1">
      <c r="B477" s="15">
        <v>0</v>
      </c>
      <c r="E477" s="51"/>
      <c r="F477" s="37" t="s">
        <v>32</v>
      </c>
      <c r="G477" s="37" t="s">
        <v>33</v>
      </c>
      <c r="H477" s="37" t="s">
        <v>34</v>
      </c>
      <c r="I477" s="37" t="s">
        <v>35</v>
      </c>
      <c r="J477" s="37" t="s">
        <v>36</v>
      </c>
      <c r="K477" s="37" t="s">
        <v>39</v>
      </c>
      <c r="L477" s="37" t="s">
        <v>37</v>
      </c>
      <c r="M477" s="37" t="s">
        <v>38</v>
      </c>
      <c r="N477" s="3"/>
    </row>
    <row r="478" spans="1:14" ht="20.25" customHeight="1" thickTop="1">
      <c r="A478" s="134" t="s">
        <v>1</v>
      </c>
      <c r="B478" s="24">
        <v>0</v>
      </c>
      <c r="C478" s="25" t="s">
        <v>2</v>
      </c>
      <c r="D478" s="26"/>
      <c r="E478" s="48" t="s">
        <v>75</v>
      </c>
      <c r="F478" s="46">
        <v>260.6</v>
      </c>
      <c r="G478" s="46">
        <v>62.3</v>
      </c>
      <c r="H478" s="46">
        <v>3.5</v>
      </c>
      <c r="I478" s="46">
        <v>0.6</v>
      </c>
      <c r="J478" s="46">
        <v>6.1</v>
      </c>
      <c r="K478" s="46">
        <v>5.3</v>
      </c>
      <c r="L478" s="46">
        <v>2</v>
      </c>
      <c r="M478" s="46">
        <v>0.2</v>
      </c>
      <c r="N478" s="13" t="s">
        <v>23</v>
      </c>
    </row>
    <row r="479" spans="1:14" ht="36.75" customHeight="1">
      <c r="A479" s="148"/>
      <c r="B479" s="15">
        <v>0</v>
      </c>
      <c r="C479" s="41" t="s">
        <v>3</v>
      </c>
      <c r="D479" s="26"/>
      <c r="E479" s="48" t="s">
        <v>514</v>
      </c>
      <c r="F479" s="59">
        <f>1006.6+1051.4</f>
        <v>2058</v>
      </c>
      <c r="G479" s="46">
        <f>240.3+251.3</f>
        <v>491.6</v>
      </c>
      <c r="H479" s="46">
        <f>13.3+3.3</f>
        <v>16.6</v>
      </c>
      <c r="I479" s="46">
        <f>3.3+0.5</f>
        <v>3.8</v>
      </c>
      <c r="J479" s="46">
        <f>3.7+48.9</f>
        <v>52.6</v>
      </c>
      <c r="K479" s="46">
        <f>0.9+1</f>
        <v>1.9</v>
      </c>
      <c r="L479" s="46">
        <f>25.8+5</f>
        <v>30.8</v>
      </c>
      <c r="M479" s="46">
        <f>2.2+0.1</f>
        <v>2.3000000000000003</v>
      </c>
      <c r="N479" s="13" t="s">
        <v>23</v>
      </c>
    </row>
    <row r="480" spans="1:14" ht="20.25" customHeight="1">
      <c r="A480" s="148"/>
      <c r="B480" s="24">
        <v>0</v>
      </c>
      <c r="C480" s="41" t="s">
        <v>93</v>
      </c>
      <c r="D480" s="26"/>
      <c r="E480" s="48" t="s">
        <v>91</v>
      </c>
      <c r="F480" s="107">
        <v>94.1</v>
      </c>
      <c r="G480" s="107">
        <v>22.5</v>
      </c>
      <c r="H480" s="107">
        <v>0.4</v>
      </c>
      <c r="I480" s="107">
        <v>0.1</v>
      </c>
      <c r="J480" s="107">
        <v>3.5</v>
      </c>
      <c r="K480" s="107">
        <v>3.3</v>
      </c>
      <c r="L480" s="107">
        <v>1.5</v>
      </c>
      <c r="M480" s="107">
        <v>0</v>
      </c>
      <c r="N480" s="13" t="s">
        <v>23</v>
      </c>
    </row>
    <row r="481" spans="1:14" ht="20.25" customHeight="1">
      <c r="A481" s="148"/>
      <c r="B481" s="15">
        <v>0</v>
      </c>
      <c r="C481" s="27" t="s">
        <v>4</v>
      </c>
      <c r="D481" s="26"/>
      <c r="E481" s="48" t="s">
        <v>10</v>
      </c>
      <c r="F481" s="112">
        <v>319.7</v>
      </c>
      <c r="G481" s="113">
        <v>76.4</v>
      </c>
      <c r="H481" s="113">
        <v>0.5</v>
      </c>
      <c r="I481" s="113">
        <v>0.2</v>
      </c>
      <c r="J481" s="113">
        <v>16.9</v>
      </c>
      <c r="K481" s="113">
        <v>16.7</v>
      </c>
      <c r="L481" s="113">
        <v>1.1</v>
      </c>
      <c r="M481" s="113">
        <v>0</v>
      </c>
      <c r="N481" s="13" t="s">
        <v>23</v>
      </c>
    </row>
    <row r="482" spans="1:14" ht="20.25" customHeight="1">
      <c r="A482" s="148"/>
      <c r="B482" s="24">
        <v>0</v>
      </c>
      <c r="C482" s="27" t="s">
        <v>5</v>
      </c>
      <c r="D482" s="26"/>
      <c r="E482" s="48" t="s">
        <v>404</v>
      </c>
      <c r="F482" s="149" t="s">
        <v>40</v>
      </c>
      <c r="G482" s="150"/>
      <c r="H482" s="150"/>
      <c r="I482" s="150"/>
      <c r="J482" s="150"/>
      <c r="K482" s="150"/>
      <c r="L482" s="150"/>
      <c r="M482" s="151"/>
      <c r="N482" s="12"/>
    </row>
    <row r="483" spans="1:14" ht="19.5" customHeight="1">
      <c r="A483" s="28"/>
      <c r="B483" s="15">
        <v>0</v>
      </c>
      <c r="C483" s="29"/>
      <c r="D483" s="26"/>
      <c r="E483" s="54"/>
      <c r="F483" s="114"/>
      <c r="G483" s="114"/>
      <c r="H483" s="114"/>
      <c r="I483" s="114"/>
      <c r="J483" s="114"/>
      <c r="K483" s="114"/>
      <c r="L483" s="114"/>
      <c r="M483" s="114"/>
      <c r="N483" s="4"/>
    </row>
    <row r="484" spans="1:14" ht="19.5" customHeight="1" thickBot="1">
      <c r="A484" s="31"/>
      <c r="B484" s="24">
        <v>0</v>
      </c>
      <c r="C484" s="32"/>
      <c r="D484" s="26"/>
      <c r="E484" s="51"/>
      <c r="F484" s="116" t="s">
        <v>32</v>
      </c>
      <c r="G484" s="116" t="s">
        <v>33</v>
      </c>
      <c r="H484" s="116" t="s">
        <v>34</v>
      </c>
      <c r="I484" s="116" t="s">
        <v>35</v>
      </c>
      <c r="J484" s="116" t="s">
        <v>36</v>
      </c>
      <c r="K484" s="116" t="s">
        <v>39</v>
      </c>
      <c r="L484" s="116" t="s">
        <v>37</v>
      </c>
      <c r="M484" s="116" t="s">
        <v>38</v>
      </c>
      <c r="N484" s="9"/>
    </row>
    <row r="485" spans="1:14" ht="20.25" customHeight="1" thickTop="1">
      <c r="A485" s="134" t="s">
        <v>6</v>
      </c>
      <c r="B485" s="15">
        <v>0</v>
      </c>
      <c r="C485" s="33" t="str">
        <f>$C$7</f>
        <v>Sopa</v>
      </c>
      <c r="D485" s="26"/>
      <c r="E485" s="48" t="s">
        <v>26</v>
      </c>
      <c r="F485" s="46">
        <v>893.8</v>
      </c>
      <c r="G485" s="46">
        <v>213.6</v>
      </c>
      <c r="H485" s="46">
        <v>3.8</v>
      </c>
      <c r="I485" s="46">
        <v>0.553</v>
      </c>
      <c r="J485" s="46">
        <v>32.7</v>
      </c>
      <c r="K485" s="46">
        <v>5.5</v>
      </c>
      <c r="L485" s="46">
        <v>11.6</v>
      </c>
      <c r="M485" s="46">
        <v>0.2</v>
      </c>
      <c r="N485" s="13" t="s">
        <v>23</v>
      </c>
    </row>
    <row r="486" spans="1:14" ht="20.25" customHeight="1">
      <c r="A486" s="148"/>
      <c r="B486" s="24">
        <v>0</v>
      </c>
      <c r="C486" s="41" t="s">
        <v>3</v>
      </c>
      <c r="D486" s="26"/>
      <c r="E486" s="48" t="s">
        <v>515</v>
      </c>
      <c r="F486" s="59">
        <f>609.3+1007.1+40.5+52</f>
        <v>1708.9</v>
      </c>
      <c r="G486" s="46">
        <f>145.6+240.7+9.7+12.4</f>
        <v>408.3999999999999</v>
      </c>
      <c r="H486" s="46">
        <f>3.2+0.2</f>
        <v>3.4000000000000004</v>
      </c>
      <c r="I486" s="46">
        <f>0.5+0.1</f>
        <v>0.6</v>
      </c>
      <c r="J486" s="46">
        <f>51.8+2.2+1.9</f>
        <v>55.9</v>
      </c>
      <c r="K486" s="46">
        <f>3.2+2.1+1.4</f>
        <v>6.700000000000001</v>
      </c>
      <c r="L486" s="46">
        <f>29.2+6.8+0.3+1</f>
        <v>37.3</v>
      </c>
      <c r="M486" s="46">
        <f>0.4+0.2+0.1</f>
        <v>0.7000000000000001</v>
      </c>
      <c r="N486" s="13" t="s">
        <v>23</v>
      </c>
    </row>
    <row r="487" spans="1:14" ht="20.25" customHeight="1">
      <c r="A487" s="148"/>
      <c r="B487" s="15">
        <v>0</v>
      </c>
      <c r="C487" s="41" t="s">
        <v>93</v>
      </c>
      <c r="D487" s="26"/>
      <c r="E487" s="48" t="s">
        <v>43</v>
      </c>
      <c r="F487" s="107">
        <v>213.3</v>
      </c>
      <c r="G487" s="107">
        <v>51.1</v>
      </c>
      <c r="H487" s="107">
        <v>0.6</v>
      </c>
      <c r="I487" s="107">
        <v>0</v>
      </c>
      <c r="J487" s="107">
        <v>8.8</v>
      </c>
      <c r="K487" s="107">
        <v>1.7</v>
      </c>
      <c r="L487" s="107">
        <v>2.6</v>
      </c>
      <c r="M487" s="107">
        <v>0.1</v>
      </c>
      <c r="N487" s="13" t="s">
        <v>23</v>
      </c>
    </row>
    <row r="488" spans="1:14" ht="20.25" customHeight="1">
      <c r="A488" s="148"/>
      <c r="B488" s="24">
        <v>0</v>
      </c>
      <c r="C488" s="34" t="str">
        <f>$C$10</f>
        <v>Sobremesa</v>
      </c>
      <c r="D488" s="26"/>
      <c r="E488" s="48" t="s">
        <v>422</v>
      </c>
      <c r="F488" s="112" t="s">
        <v>405</v>
      </c>
      <c r="G488" s="113" t="s">
        <v>406</v>
      </c>
      <c r="H488" s="113" t="s">
        <v>407</v>
      </c>
      <c r="I488" s="113" t="s">
        <v>408</v>
      </c>
      <c r="J488" s="113" t="s">
        <v>409</v>
      </c>
      <c r="K488" s="113" t="s">
        <v>410</v>
      </c>
      <c r="L488" s="113" t="s">
        <v>411</v>
      </c>
      <c r="M488" s="113" t="s">
        <v>412</v>
      </c>
      <c r="N488" s="13" t="s">
        <v>23</v>
      </c>
    </row>
    <row r="489" spans="1:14" ht="20.25" customHeight="1">
      <c r="A489" s="148"/>
      <c r="B489" s="15">
        <v>0</v>
      </c>
      <c r="C489" s="34" t="str">
        <f>$C$11</f>
        <v>Pão</v>
      </c>
      <c r="D489" s="26"/>
      <c r="E489" s="48" t="s">
        <v>404</v>
      </c>
      <c r="F489" s="149" t="s">
        <v>40</v>
      </c>
      <c r="G489" s="150"/>
      <c r="H489" s="150"/>
      <c r="I489" s="150"/>
      <c r="J489" s="150"/>
      <c r="K489" s="150"/>
      <c r="L489" s="150"/>
      <c r="M489" s="151"/>
      <c r="N489" s="12"/>
    </row>
    <row r="490" spans="1:14" ht="19.5" customHeight="1">
      <c r="A490" s="28"/>
      <c r="B490" s="24">
        <v>0</v>
      </c>
      <c r="C490" s="29"/>
      <c r="D490" s="26"/>
      <c r="E490" s="54"/>
      <c r="F490" s="114"/>
      <c r="G490" s="114"/>
      <c r="H490" s="114"/>
      <c r="I490" s="114"/>
      <c r="J490" s="114"/>
      <c r="K490" s="114"/>
      <c r="L490" s="114"/>
      <c r="M490" s="114"/>
      <c r="N490" s="4"/>
    </row>
    <row r="491" spans="1:16" ht="19.5" customHeight="1" thickBot="1">
      <c r="A491" s="31"/>
      <c r="B491" s="15">
        <v>0</v>
      </c>
      <c r="C491" s="32"/>
      <c r="D491" s="26"/>
      <c r="E491" s="51"/>
      <c r="F491" s="116" t="s">
        <v>32</v>
      </c>
      <c r="G491" s="116" t="s">
        <v>33</v>
      </c>
      <c r="H491" s="116" t="s">
        <v>34</v>
      </c>
      <c r="I491" s="116" t="s">
        <v>35</v>
      </c>
      <c r="J491" s="116" t="s">
        <v>36</v>
      </c>
      <c r="K491" s="116" t="s">
        <v>39</v>
      </c>
      <c r="L491" s="116" t="s">
        <v>37</v>
      </c>
      <c r="M491" s="116" t="s">
        <v>38</v>
      </c>
      <c r="N491" s="9"/>
      <c r="P491" s="102"/>
    </row>
    <row r="492" spans="1:16" ht="20.25" customHeight="1" thickTop="1">
      <c r="A492" s="134" t="s">
        <v>7</v>
      </c>
      <c r="B492" s="24">
        <v>0</v>
      </c>
      <c r="C492" s="33" t="str">
        <f>$C$7</f>
        <v>Sopa</v>
      </c>
      <c r="D492" s="26"/>
      <c r="E492" s="48" t="s">
        <v>14</v>
      </c>
      <c r="F492" s="46">
        <v>509.7</v>
      </c>
      <c r="G492" s="46">
        <v>121.8</v>
      </c>
      <c r="H492" s="46">
        <v>3.5</v>
      </c>
      <c r="I492" s="46">
        <v>0.5</v>
      </c>
      <c r="J492" s="46">
        <v>18.1</v>
      </c>
      <c r="K492" s="46">
        <v>4.9</v>
      </c>
      <c r="L492" s="46">
        <v>4.4</v>
      </c>
      <c r="M492" s="46">
        <v>0.2</v>
      </c>
      <c r="N492" s="13" t="s">
        <v>23</v>
      </c>
      <c r="P492" s="102"/>
    </row>
    <row r="493" spans="1:16" ht="20.25" customHeight="1">
      <c r="A493" s="148"/>
      <c r="B493" s="15">
        <v>0</v>
      </c>
      <c r="C493" s="41" t="s">
        <v>3</v>
      </c>
      <c r="D493" s="26"/>
      <c r="E493" s="48" t="s">
        <v>516</v>
      </c>
      <c r="F493" s="59">
        <f>960+1300.2</f>
        <v>2260.2</v>
      </c>
      <c r="G493" s="46">
        <f>229.4+310.7</f>
        <v>540.1</v>
      </c>
      <c r="H493" s="46">
        <f>5.4+3.3</f>
        <v>8.7</v>
      </c>
      <c r="I493" s="46">
        <f>1.9+0.5</f>
        <v>2.4</v>
      </c>
      <c r="J493" s="46">
        <f>1.5+62.8</f>
        <v>64.3</v>
      </c>
      <c r="K493" s="46">
        <f>1.4+0.2</f>
        <v>1.5999999999999999</v>
      </c>
      <c r="L493" s="46">
        <f>43.6+5.5</f>
        <v>49.1</v>
      </c>
      <c r="M493" s="46">
        <f>0.5+0.1</f>
        <v>0.6</v>
      </c>
      <c r="N493" s="13" t="s">
        <v>23</v>
      </c>
      <c r="P493" s="102"/>
    </row>
    <row r="494" spans="1:16" ht="20.25" customHeight="1">
      <c r="A494" s="148"/>
      <c r="B494" s="24">
        <v>0</v>
      </c>
      <c r="C494" s="41" t="s">
        <v>93</v>
      </c>
      <c r="D494" s="26"/>
      <c r="E494" s="124" t="s">
        <v>103</v>
      </c>
      <c r="F494" s="107">
        <v>81.6</v>
      </c>
      <c r="G494" s="107">
        <v>19.5</v>
      </c>
      <c r="H494" s="107">
        <v>0.2</v>
      </c>
      <c r="I494" s="107">
        <v>0</v>
      </c>
      <c r="J494" s="107">
        <v>3.3</v>
      </c>
      <c r="K494" s="107">
        <v>2.8</v>
      </c>
      <c r="L494" s="107">
        <v>1.3</v>
      </c>
      <c r="M494" s="107">
        <v>0.1</v>
      </c>
      <c r="N494" s="13" t="s">
        <v>23</v>
      </c>
      <c r="P494" s="102"/>
    </row>
    <row r="495" spans="1:16" ht="20.25" customHeight="1">
      <c r="A495" s="148"/>
      <c r="B495" s="15">
        <v>0</v>
      </c>
      <c r="C495" s="34" t="str">
        <f>$C$10</f>
        <v>Sobremesa</v>
      </c>
      <c r="D495" s="26"/>
      <c r="E495" s="48" t="s">
        <v>10</v>
      </c>
      <c r="F495" s="112">
        <v>319.7</v>
      </c>
      <c r="G495" s="113">
        <v>76.4</v>
      </c>
      <c r="H495" s="113">
        <v>0.5</v>
      </c>
      <c r="I495" s="113">
        <v>0.2</v>
      </c>
      <c r="J495" s="113">
        <v>16.9</v>
      </c>
      <c r="K495" s="113">
        <v>16.7</v>
      </c>
      <c r="L495" s="113">
        <v>1.1</v>
      </c>
      <c r="M495" s="113">
        <v>0</v>
      </c>
      <c r="N495" s="13" t="s">
        <v>23</v>
      </c>
      <c r="P495" s="102"/>
    </row>
    <row r="496" spans="1:16" ht="20.25" customHeight="1">
      <c r="A496" s="148"/>
      <c r="B496" s="24">
        <v>0</v>
      </c>
      <c r="C496" s="34" t="str">
        <f>$C$11</f>
        <v>Pão</v>
      </c>
      <c r="D496" s="26"/>
      <c r="E496" s="48" t="s">
        <v>404</v>
      </c>
      <c r="F496" s="149" t="s">
        <v>40</v>
      </c>
      <c r="G496" s="150"/>
      <c r="H496" s="150"/>
      <c r="I496" s="150"/>
      <c r="J496" s="150"/>
      <c r="K496" s="150"/>
      <c r="L496" s="150"/>
      <c r="M496" s="151"/>
      <c r="N496" s="12"/>
      <c r="P496" s="102"/>
    </row>
    <row r="497" spans="1:16" ht="19.5" customHeight="1">
      <c r="A497" s="28"/>
      <c r="B497" s="15">
        <v>0</v>
      </c>
      <c r="C497" s="29"/>
      <c r="D497" s="26"/>
      <c r="E497" s="54"/>
      <c r="F497" s="114"/>
      <c r="G497" s="114"/>
      <c r="H497" s="114"/>
      <c r="I497" s="114"/>
      <c r="J497" s="114"/>
      <c r="K497" s="114"/>
      <c r="L497" s="114"/>
      <c r="M497" s="114"/>
      <c r="N497" s="4"/>
      <c r="P497" s="102"/>
    </row>
    <row r="498" spans="1:16" ht="19.5" customHeight="1" thickBot="1">
      <c r="A498" s="31"/>
      <c r="B498" s="24">
        <v>0</v>
      </c>
      <c r="C498" s="32"/>
      <c r="D498" s="26"/>
      <c r="E498" s="51"/>
      <c r="F498" s="116" t="s">
        <v>32</v>
      </c>
      <c r="G498" s="116" t="s">
        <v>33</v>
      </c>
      <c r="H498" s="116" t="s">
        <v>34</v>
      </c>
      <c r="I498" s="116" t="s">
        <v>35</v>
      </c>
      <c r="J498" s="116" t="s">
        <v>36</v>
      </c>
      <c r="K498" s="116" t="s">
        <v>39</v>
      </c>
      <c r="L498" s="116" t="s">
        <v>37</v>
      </c>
      <c r="M498" s="116" t="s">
        <v>38</v>
      </c>
      <c r="N498" s="9"/>
      <c r="P498" s="102"/>
    </row>
    <row r="499" spans="1:16" ht="20.25" customHeight="1" thickTop="1">
      <c r="A499" s="134" t="s">
        <v>8</v>
      </c>
      <c r="B499" s="15">
        <v>0</v>
      </c>
      <c r="C499" s="33" t="str">
        <f>$C$7</f>
        <v>Sopa</v>
      </c>
      <c r="D499" s="26"/>
      <c r="E499" s="48" t="s">
        <v>80</v>
      </c>
      <c r="F499" s="46">
        <v>909.5</v>
      </c>
      <c r="G499" s="46">
        <v>217.6</v>
      </c>
      <c r="H499" s="46">
        <v>3.8</v>
      </c>
      <c r="I499" s="46">
        <v>0.6</v>
      </c>
      <c r="J499" s="46">
        <v>33</v>
      </c>
      <c r="K499" s="46">
        <v>5.3</v>
      </c>
      <c r="L499" s="46">
        <v>12.1</v>
      </c>
      <c r="M499" s="46">
        <v>0.2</v>
      </c>
      <c r="N499" s="13" t="s">
        <v>23</v>
      </c>
      <c r="P499" s="102"/>
    </row>
    <row r="500" spans="1:16" ht="20.25" customHeight="1">
      <c r="A500" s="148"/>
      <c r="B500" s="24">
        <v>0</v>
      </c>
      <c r="C500" s="41" t="s">
        <v>3</v>
      </c>
      <c r="D500" s="26"/>
      <c r="E500" s="48" t="s">
        <v>517</v>
      </c>
      <c r="F500" s="59">
        <v>1847.1</v>
      </c>
      <c r="G500" s="46">
        <v>441.4</v>
      </c>
      <c r="H500" s="46">
        <v>6.7</v>
      </c>
      <c r="I500" s="46">
        <v>1.1</v>
      </c>
      <c r="J500" s="46">
        <v>57.5</v>
      </c>
      <c r="K500" s="46">
        <v>3.1</v>
      </c>
      <c r="L500" s="46">
        <v>36.3</v>
      </c>
      <c r="M500" s="46">
        <v>0.5</v>
      </c>
      <c r="N500" s="13" t="s">
        <v>23</v>
      </c>
      <c r="P500" s="102"/>
    </row>
    <row r="501" spans="1:16" ht="20.25" customHeight="1">
      <c r="A501" s="148"/>
      <c r="B501" s="15">
        <v>0</v>
      </c>
      <c r="C501" s="41" t="s">
        <v>93</v>
      </c>
      <c r="D501" s="26"/>
      <c r="E501" s="48" t="s">
        <v>92</v>
      </c>
      <c r="F501" s="107">
        <v>100.9</v>
      </c>
      <c r="G501" s="107">
        <v>24.1</v>
      </c>
      <c r="H501" s="107">
        <v>0.2</v>
      </c>
      <c r="I501" s="107">
        <v>0</v>
      </c>
      <c r="J501" s="107">
        <v>4.7</v>
      </c>
      <c r="K501" s="107">
        <v>4.4</v>
      </c>
      <c r="L501" s="107">
        <v>1.2</v>
      </c>
      <c r="M501" s="107">
        <v>0.1</v>
      </c>
      <c r="N501" s="13" t="s">
        <v>23</v>
      </c>
      <c r="P501" s="102"/>
    </row>
    <row r="502" spans="1:14" ht="20.25" customHeight="1">
      <c r="A502" s="148"/>
      <c r="B502" s="24">
        <v>0</v>
      </c>
      <c r="C502" s="34" t="str">
        <f>$C$10</f>
        <v>Sobremesa</v>
      </c>
      <c r="D502" s="26"/>
      <c r="E502" s="48" t="s">
        <v>432</v>
      </c>
      <c r="F502" s="112" t="s">
        <v>433</v>
      </c>
      <c r="G502" s="113" t="s">
        <v>434</v>
      </c>
      <c r="H502" s="113" t="s">
        <v>435</v>
      </c>
      <c r="I502" s="113" t="s">
        <v>436</v>
      </c>
      <c r="J502" s="113" t="s">
        <v>437</v>
      </c>
      <c r="K502" s="113" t="s">
        <v>438</v>
      </c>
      <c r="L502" s="113" t="s">
        <v>439</v>
      </c>
      <c r="M502" s="113" t="s">
        <v>440</v>
      </c>
      <c r="N502" s="13" t="s">
        <v>23</v>
      </c>
    </row>
    <row r="503" spans="1:14" ht="20.25" customHeight="1">
      <c r="A503" s="148"/>
      <c r="B503" s="15">
        <v>0</v>
      </c>
      <c r="C503" s="34" t="str">
        <f>$C$11</f>
        <v>Pão</v>
      </c>
      <c r="D503" s="26"/>
      <c r="E503" s="48" t="s">
        <v>404</v>
      </c>
      <c r="F503" s="149" t="s">
        <v>40</v>
      </c>
      <c r="G503" s="150"/>
      <c r="H503" s="150"/>
      <c r="I503" s="150"/>
      <c r="J503" s="150"/>
      <c r="K503" s="150"/>
      <c r="L503" s="150"/>
      <c r="M503" s="151"/>
      <c r="N503" s="12"/>
    </row>
    <row r="504" spans="1:14" ht="19.5" customHeight="1">
      <c r="A504" s="28"/>
      <c r="B504" s="24">
        <v>0</v>
      </c>
      <c r="C504" s="29"/>
      <c r="D504" s="26"/>
      <c r="E504" s="54"/>
      <c r="F504" s="114"/>
      <c r="G504" s="114"/>
      <c r="H504" s="114"/>
      <c r="I504" s="114"/>
      <c r="J504" s="114"/>
      <c r="K504" s="114"/>
      <c r="L504" s="114"/>
      <c r="M504" s="114"/>
      <c r="N504" s="4"/>
    </row>
    <row r="505" spans="1:14" ht="19.5" customHeight="1" thickBot="1">
      <c r="A505" s="31"/>
      <c r="B505" s="15">
        <v>0</v>
      </c>
      <c r="C505" s="32"/>
      <c r="D505" s="26"/>
      <c r="E505" s="51"/>
      <c r="F505" s="116" t="s">
        <v>32</v>
      </c>
      <c r="G505" s="116" t="s">
        <v>33</v>
      </c>
      <c r="H505" s="116" t="s">
        <v>34</v>
      </c>
      <c r="I505" s="116" t="s">
        <v>35</v>
      </c>
      <c r="J505" s="116" t="s">
        <v>36</v>
      </c>
      <c r="K505" s="116" t="s">
        <v>39</v>
      </c>
      <c r="L505" s="116" t="s">
        <v>37</v>
      </c>
      <c r="M505" s="116" t="s">
        <v>38</v>
      </c>
      <c r="N505" s="9"/>
    </row>
    <row r="506" spans="1:14" ht="20.25" customHeight="1" thickTop="1">
      <c r="A506" s="134" t="s">
        <v>9</v>
      </c>
      <c r="B506" s="24">
        <v>0</v>
      </c>
      <c r="C506" s="33" t="str">
        <f>$C$7</f>
        <v>Sopa</v>
      </c>
      <c r="D506" s="26"/>
      <c r="E506" s="48" t="s">
        <v>128</v>
      </c>
      <c r="F506" s="46">
        <v>470.2</v>
      </c>
      <c r="G506" s="46">
        <v>112.4</v>
      </c>
      <c r="H506" s="46">
        <v>3.3</v>
      </c>
      <c r="I506" s="46">
        <v>0.5</v>
      </c>
      <c r="J506" s="46">
        <v>17.2</v>
      </c>
      <c r="K506" s="46">
        <v>5.6</v>
      </c>
      <c r="L506" s="46">
        <v>3.3</v>
      </c>
      <c r="M506" s="46">
        <v>0.2</v>
      </c>
      <c r="N506" s="13" t="s">
        <v>23</v>
      </c>
    </row>
    <row r="507" spans="1:14" ht="20.25" customHeight="1">
      <c r="A507" s="148"/>
      <c r="B507" s="15">
        <v>0</v>
      </c>
      <c r="C507" s="41" t="s">
        <v>3</v>
      </c>
      <c r="D507" s="26"/>
      <c r="E507" s="48" t="s">
        <v>518</v>
      </c>
      <c r="F507" s="46">
        <v>1872.3</v>
      </c>
      <c r="G507" s="46">
        <v>447.4</v>
      </c>
      <c r="H507" s="46">
        <v>13.9</v>
      </c>
      <c r="I507" s="46">
        <v>4.2</v>
      </c>
      <c r="J507" s="46">
        <v>27.9</v>
      </c>
      <c r="K507" s="46">
        <v>3.7</v>
      </c>
      <c r="L507" s="46">
        <v>52.2</v>
      </c>
      <c r="M507" s="46">
        <v>0.9</v>
      </c>
      <c r="N507" s="13" t="s">
        <v>23</v>
      </c>
    </row>
    <row r="508" spans="1:14" ht="20.25" customHeight="1">
      <c r="A508" s="148"/>
      <c r="B508" s="24">
        <v>0</v>
      </c>
      <c r="C508" s="41" t="s">
        <v>93</v>
      </c>
      <c r="D508" s="26"/>
      <c r="E508" s="48" t="s">
        <v>84</v>
      </c>
      <c r="F508" s="107">
        <v>92.4</v>
      </c>
      <c r="G508" s="107">
        <v>22.1</v>
      </c>
      <c r="H508" s="107">
        <v>0.2</v>
      </c>
      <c r="I508" s="107">
        <v>0</v>
      </c>
      <c r="J508" s="107">
        <v>3.8</v>
      </c>
      <c r="K508" s="107">
        <v>3.7</v>
      </c>
      <c r="L508" s="107">
        <v>1.4</v>
      </c>
      <c r="M508" s="107">
        <v>0.1</v>
      </c>
      <c r="N508" s="13" t="s">
        <v>23</v>
      </c>
    </row>
    <row r="509" spans="1:14" ht="20.25" customHeight="1">
      <c r="A509" s="148"/>
      <c r="B509" s="15">
        <v>0</v>
      </c>
      <c r="C509" s="34" t="str">
        <f>$C$10</f>
        <v>Sobremesa</v>
      </c>
      <c r="D509" s="26"/>
      <c r="E509" s="48" t="s">
        <v>10</v>
      </c>
      <c r="F509" s="112">
        <v>319.7</v>
      </c>
      <c r="G509" s="113">
        <v>76.4</v>
      </c>
      <c r="H509" s="113">
        <v>0.5</v>
      </c>
      <c r="I509" s="113">
        <v>0.2</v>
      </c>
      <c r="J509" s="113">
        <v>16.9</v>
      </c>
      <c r="K509" s="113">
        <v>16.7</v>
      </c>
      <c r="L509" s="113">
        <v>1.1</v>
      </c>
      <c r="M509" s="113">
        <v>0</v>
      </c>
      <c r="N509" s="13" t="s">
        <v>23</v>
      </c>
    </row>
    <row r="510" spans="1:14" ht="20.25" customHeight="1">
      <c r="A510" s="148"/>
      <c r="B510" s="24">
        <v>0</v>
      </c>
      <c r="C510" s="34" t="str">
        <f>$C$11</f>
        <v>Pão</v>
      </c>
      <c r="D510" s="26"/>
      <c r="E510" s="48" t="s">
        <v>404</v>
      </c>
      <c r="F510" s="158" t="s">
        <v>40</v>
      </c>
      <c r="G510" s="159"/>
      <c r="H510" s="159"/>
      <c r="I510" s="159"/>
      <c r="J510" s="159"/>
      <c r="K510" s="159"/>
      <c r="L510" s="159"/>
      <c r="M510" s="160"/>
      <c r="N510" s="12"/>
    </row>
    <row r="511" spans="1:14" ht="121.5" customHeight="1">
      <c r="A511" s="143" t="str">
        <f>+A$40</f>
        <v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511" s="144"/>
      <c r="C511" s="144"/>
      <c r="D511" s="144"/>
      <c r="E511" s="144"/>
      <c r="F511" s="144"/>
      <c r="G511" s="144"/>
      <c r="H511" s="144"/>
      <c r="I511" s="144"/>
      <c r="J511" s="144"/>
      <c r="K511" s="144"/>
      <c r="L511" s="144"/>
      <c r="M511" s="144"/>
      <c r="N511" s="5"/>
    </row>
    <row r="512" spans="2:14" ht="19.5" customHeight="1">
      <c r="B512" s="24"/>
      <c r="C512" s="21"/>
      <c r="D512" s="22"/>
      <c r="E512" s="57"/>
      <c r="F512" s="35"/>
      <c r="G512" s="35"/>
      <c r="H512" s="35"/>
      <c r="I512" s="35"/>
      <c r="J512" s="35"/>
      <c r="K512" s="35"/>
      <c r="L512" s="35"/>
      <c r="M512" s="35"/>
      <c r="N512" s="10"/>
    </row>
    <row r="513" ht="18"/>
    <row r="517" ht="123" customHeight="1"/>
  </sheetData>
  <sheetProtection/>
  <autoFilter ref="A4:M435"/>
  <mergeCells count="246">
    <mergeCell ref="A406:A410"/>
    <mergeCell ref="F410:M410"/>
    <mergeCell ref="A475:M475"/>
    <mergeCell ref="A478:A482"/>
    <mergeCell ref="F482:M482"/>
    <mergeCell ref="A492:A496"/>
    <mergeCell ref="A485:A489"/>
    <mergeCell ref="A442:A446"/>
    <mergeCell ref="F460:M460"/>
    <mergeCell ref="F446:M446"/>
    <mergeCell ref="A511:M511"/>
    <mergeCell ref="F140:M140"/>
    <mergeCell ref="F356:M356"/>
    <mergeCell ref="F467:M467"/>
    <mergeCell ref="F503:M503"/>
    <mergeCell ref="A506:A510"/>
    <mergeCell ref="F510:M510"/>
    <mergeCell ref="F496:M496"/>
    <mergeCell ref="A499:A503"/>
    <mergeCell ref="F489:M489"/>
    <mergeCell ref="A449:A453"/>
    <mergeCell ref="F453:M453"/>
    <mergeCell ref="A456:A460"/>
    <mergeCell ref="A470:A474"/>
    <mergeCell ref="F474:M474"/>
    <mergeCell ref="A463:A467"/>
    <mergeCell ref="A420:A424"/>
    <mergeCell ref="A413:A417"/>
    <mergeCell ref="F424:M424"/>
    <mergeCell ref="F417:M417"/>
    <mergeCell ref="A434:A438"/>
    <mergeCell ref="A427:A431"/>
    <mergeCell ref="F438:M438"/>
    <mergeCell ref="F431:M431"/>
    <mergeCell ref="A439:M439"/>
    <mergeCell ref="J398:J399"/>
    <mergeCell ref="K398:K399"/>
    <mergeCell ref="L398:L399"/>
    <mergeCell ref="M398:M399"/>
    <mergeCell ref="F401:M401"/>
    <mergeCell ref="A402:M402"/>
    <mergeCell ref="A397:A401"/>
    <mergeCell ref="C398:C399"/>
    <mergeCell ref="F398:F399"/>
    <mergeCell ref="G398:G399"/>
    <mergeCell ref="H398:H399"/>
    <mergeCell ref="I398:I399"/>
    <mergeCell ref="F373:M373"/>
    <mergeCell ref="I370:I371"/>
    <mergeCell ref="A390:A394"/>
    <mergeCell ref="C391:C392"/>
    <mergeCell ref="F391:F392"/>
    <mergeCell ref="G391:G392"/>
    <mergeCell ref="H391:H392"/>
    <mergeCell ref="F394:M394"/>
    <mergeCell ref="J384:J385"/>
    <mergeCell ref="K384:K385"/>
    <mergeCell ref="L384:L385"/>
    <mergeCell ref="M384:M385"/>
    <mergeCell ref="F387:M387"/>
    <mergeCell ref="F384:F385"/>
    <mergeCell ref="G384:G385"/>
    <mergeCell ref="H384:H385"/>
    <mergeCell ref="I391:I392"/>
    <mergeCell ref="H377:H378"/>
    <mergeCell ref="A369:A373"/>
    <mergeCell ref="J391:J392"/>
    <mergeCell ref="K391:K392"/>
    <mergeCell ref="L391:L392"/>
    <mergeCell ref="M391:M392"/>
    <mergeCell ref="A383:A387"/>
    <mergeCell ref="C384:C385"/>
    <mergeCell ref="I384:I385"/>
    <mergeCell ref="A359:A363"/>
    <mergeCell ref="A352:A356"/>
    <mergeCell ref="A376:A380"/>
    <mergeCell ref="C377:C378"/>
    <mergeCell ref="F377:F378"/>
    <mergeCell ref="G377:G378"/>
    <mergeCell ref="F380:M380"/>
    <mergeCell ref="J370:J371"/>
    <mergeCell ref="K370:K371"/>
    <mergeCell ref="L370:L371"/>
    <mergeCell ref="M370:M371"/>
    <mergeCell ref="C370:C371"/>
    <mergeCell ref="F370:F371"/>
    <mergeCell ref="G370:G371"/>
    <mergeCell ref="H370:H371"/>
    <mergeCell ref="I377:I378"/>
    <mergeCell ref="A331:A335"/>
    <mergeCell ref="A323:A327"/>
    <mergeCell ref="F327:M327"/>
    <mergeCell ref="A316:A320"/>
    <mergeCell ref="K377:K378"/>
    <mergeCell ref="L377:L378"/>
    <mergeCell ref="M377:M378"/>
    <mergeCell ref="J377:J378"/>
    <mergeCell ref="F363:M363"/>
    <mergeCell ref="A364:M364"/>
    <mergeCell ref="F349:M349"/>
    <mergeCell ref="F335:M335"/>
    <mergeCell ref="A338:A342"/>
    <mergeCell ref="F342:M342"/>
    <mergeCell ref="A345:A349"/>
    <mergeCell ref="F284:M284"/>
    <mergeCell ref="A287:A291"/>
    <mergeCell ref="F291:M291"/>
    <mergeCell ref="F320:M320"/>
    <mergeCell ref="A328:M328"/>
    <mergeCell ref="F277:M277"/>
    <mergeCell ref="A280:A284"/>
    <mergeCell ref="A292:M292"/>
    <mergeCell ref="A295:A299"/>
    <mergeCell ref="F299:M299"/>
    <mergeCell ref="A309:A313"/>
    <mergeCell ref="A302:A306"/>
    <mergeCell ref="F313:M313"/>
    <mergeCell ref="F306:M306"/>
    <mergeCell ref="F234:M234"/>
    <mergeCell ref="A244:A248"/>
    <mergeCell ref="F248:M248"/>
    <mergeCell ref="A256:M256"/>
    <mergeCell ref="A259:A263"/>
    <mergeCell ref="F263:M263"/>
    <mergeCell ref="A251:A255"/>
    <mergeCell ref="F255:M255"/>
    <mergeCell ref="A223:A227"/>
    <mergeCell ref="F227:M227"/>
    <mergeCell ref="A215:A219"/>
    <mergeCell ref="F219:M219"/>
    <mergeCell ref="F270:M270"/>
    <mergeCell ref="A273:A277"/>
    <mergeCell ref="A266:A270"/>
    <mergeCell ref="A237:A241"/>
    <mergeCell ref="A230:A234"/>
    <mergeCell ref="F241:M241"/>
    <mergeCell ref="A179:A183"/>
    <mergeCell ref="F183:M183"/>
    <mergeCell ref="F198:M198"/>
    <mergeCell ref="A208:A212"/>
    <mergeCell ref="F212:M212"/>
    <mergeCell ref="A220:M220"/>
    <mergeCell ref="A201:A205"/>
    <mergeCell ref="A194:A198"/>
    <mergeCell ref="F205:M205"/>
    <mergeCell ref="A188:A192"/>
    <mergeCell ref="F192:M192"/>
    <mergeCell ref="A143:A147"/>
    <mergeCell ref="F147:M147"/>
    <mergeCell ref="A172:A176"/>
    <mergeCell ref="F176:M176"/>
    <mergeCell ref="A184:M184"/>
    <mergeCell ref="A148:M148"/>
    <mergeCell ref="A151:A155"/>
    <mergeCell ref="F155:M155"/>
    <mergeCell ref="F162:M162"/>
    <mergeCell ref="A165:A169"/>
    <mergeCell ref="A158:A162"/>
    <mergeCell ref="F169:M169"/>
    <mergeCell ref="F133:M133"/>
    <mergeCell ref="F119:M119"/>
    <mergeCell ref="A122:A126"/>
    <mergeCell ref="F126:M126"/>
    <mergeCell ref="A129:A133"/>
    <mergeCell ref="A136:A140"/>
    <mergeCell ref="F83:M83"/>
    <mergeCell ref="A93:A97"/>
    <mergeCell ref="A86:A90"/>
    <mergeCell ref="F97:M97"/>
    <mergeCell ref="F90:M90"/>
    <mergeCell ref="A115:A119"/>
    <mergeCell ref="A107:A111"/>
    <mergeCell ref="A100:A104"/>
    <mergeCell ref="F111:M111"/>
    <mergeCell ref="F104:M104"/>
    <mergeCell ref="A112:M112"/>
    <mergeCell ref="A57:A61"/>
    <mergeCell ref="A71:A75"/>
    <mergeCell ref="F75:M75"/>
    <mergeCell ref="A76:M76"/>
    <mergeCell ref="A79:A83"/>
    <mergeCell ref="F47:M47"/>
    <mergeCell ref="A50:A54"/>
    <mergeCell ref="A43:A47"/>
    <mergeCell ref="F61:M61"/>
    <mergeCell ref="F54:M54"/>
    <mergeCell ref="F68:M68"/>
    <mergeCell ref="A64:A68"/>
    <mergeCell ref="E55:K55"/>
    <mergeCell ref="E62:K62"/>
    <mergeCell ref="M36:M37"/>
    <mergeCell ref="F39:M39"/>
    <mergeCell ref="A40:M40"/>
    <mergeCell ref="A35:A39"/>
    <mergeCell ref="C36:C37"/>
    <mergeCell ref="F36:F37"/>
    <mergeCell ref="G36:G37"/>
    <mergeCell ref="H36:H37"/>
    <mergeCell ref="I36:I37"/>
    <mergeCell ref="I29:I30"/>
    <mergeCell ref="J29:J30"/>
    <mergeCell ref="K29:K30"/>
    <mergeCell ref="L29:L30"/>
    <mergeCell ref="J36:J37"/>
    <mergeCell ref="K36:K37"/>
    <mergeCell ref="L36:L37"/>
    <mergeCell ref="M29:M30"/>
    <mergeCell ref="F32:M32"/>
    <mergeCell ref="J22:J23"/>
    <mergeCell ref="K22:K23"/>
    <mergeCell ref="L22:L23"/>
    <mergeCell ref="M22:M23"/>
    <mergeCell ref="F25:M25"/>
    <mergeCell ref="I22:I23"/>
    <mergeCell ref="A28:A32"/>
    <mergeCell ref="C29:C30"/>
    <mergeCell ref="F29:F30"/>
    <mergeCell ref="G29:G30"/>
    <mergeCell ref="H29:H30"/>
    <mergeCell ref="A21:A25"/>
    <mergeCell ref="C22:C23"/>
    <mergeCell ref="F22:F23"/>
    <mergeCell ref="G22:G23"/>
    <mergeCell ref="H22:H23"/>
    <mergeCell ref="I15:I16"/>
    <mergeCell ref="J15:J16"/>
    <mergeCell ref="K15:K16"/>
    <mergeCell ref="L15:L16"/>
    <mergeCell ref="M15:M16"/>
    <mergeCell ref="F18:M18"/>
    <mergeCell ref="J8:J9"/>
    <mergeCell ref="K8:K9"/>
    <mergeCell ref="L8:L9"/>
    <mergeCell ref="M8:M9"/>
    <mergeCell ref="F11:M11"/>
    <mergeCell ref="I8:I9"/>
    <mergeCell ref="A14:A18"/>
    <mergeCell ref="C15:C16"/>
    <mergeCell ref="F15:F16"/>
    <mergeCell ref="G15:G16"/>
    <mergeCell ref="H15:H16"/>
    <mergeCell ref="A7:A11"/>
    <mergeCell ref="C8:C9"/>
    <mergeCell ref="F8:F9"/>
    <mergeCell ref="G8:G9"/>
    <mergeCell ref="H8:H9"/>
  </mergeCells>
  <conditionalFormatting sqref="E512:N64597 E418 E466 E258:N258 E368:M368 E389:M389 E382:M382 E375:M375 E396:M396 E265:N265 F272:N272 E233 E409 E114:N114 E42:N42 E6:M6 E27:M27 E20:M20 E13:M13 E34:M34 E157:N157 E49:N49 E56:N56 F63:N63 E70:N70 E78:N78 E85:N85 E92:N92 E99:N99 E106:N106 F113:M114 E121:N121 E128:N128 E135:M135 E142:N142 E150:N150 F164:N164 E171:N171 E178:N178 E187:N187 E193:N193 E207:N207 E214:N214 E222:N222 E229:N229 E236:N236 E243:N243 E250:N250 E279:N279 E286:N286 E294:N294 E301:N301 E308:N308 F315:N315 E322:N322 E330:N330 E337:N337 E351:N351 E358:N358 E405:N405 E412:N412 E426:N426 E433:N433 E441:N441 E448:N448 E455:N455 E462:N462 E469:N469 E477:N477 E484:N484 E491:N491 E498:N498 E505:N505 E419:N419 E344:N344 E200:N200">
    <cfRule type="cellIs" priority="231" dxfId="6" operator="equal" stopIfTrue="1">
      <formula>"z"</formula>
    </cfRule>
  </conditionalFormatting>
  <conditionalFormatting sqref="N506:N509 F496:M496 N427:N431 N485:N488 E417:M417 E424:M424 E431:M431 N456:N460 N470:N473 N499:N502 N492:N496 N413:N417 N478:N482 N449:N452 N420:N424 N434:N438 N442:N446 F277:M277 E438:M438 F410 E494:E496 E489:N489 E482:M482 E474:N474 E460:M460 E453:N453 E446:M446 E466:E467 E510:N510 N463:N467 E467:M467 E380:M380 E373:M373 E401:M401 E394:M394 E387:M387 N201:N205 N215:N219 N230:N234 N309:N313 N316:N320 N359:N362 F313:M313 E198:M198 E205:M205 E219:M219 E234:M234 E255:M255 E409:E410 F263:M263 N406:N410 E284:M284 E291:N291 E299:M299 E320:M320 E327:M327 E342:M342 E349:M349 E356:F356 N194:N198 N208:N212 N223:N227 N237:N241 N251:N255 N280:N284 N295:N299 N323:N327 N338:N342 N352:N356 N287:N290 N266:N270 N273:N277 N302:N306 N244:N248 N259:N263 N345:N349 E306:M306 E248:M248 E241:M241 E227:M227 E212:M212 E192:M192 E233 F270:M270 N331:N335 E335:M335 E18:M18 E11:M11 E39:M39 E32:M32 E25:M25 N93:N97 N86:N90 N100:N104 N129:N133 N172:N175 E47:N47 N158:N161 N50:N53 E75:M75 E83:M83 E90:M90 E104:M104 E119:M119 E126:M126 E133:M133 E140:F140 E147:N147 E155:M155 E162:N162 E169:M169 E183:N183 N57:N60 N64:N67 N82:N83 N107:N111 N122:N126 N136:N140 N143:N146 N151:N155 N165:N169 N179:N182 N43:N46 N71:N75 N115:N119 E54:N54 E61:N61 E111:M111 E97:M97 E176:N176 N188:N192 F503:N503 E363:N363 E68:N68">
    <cfRule type="cellIs" priority="230" dxfId="0" operator="equal" stopIfTrue="1">
      <formula>"z"</formula>
    </cfRule>
  </conditionalFormatting>
  <conditionalFormatting sqref="E61:M61">
    <cfRule type="cellIs" priority="57" dxfId="0" operator="equal" stopIfTrue="1">
      <formula>"z"</formula>
    </cfRule>
  </conditionalFormatting>
  <conditionalFormatting sqref="E68:M68">
    <cfRule type="cellIs" priority="56" dxfId="0" operator="equal" stopIfTrue="1">
      <formula>"z"</formula>
    </cfRule>
  </conditionalFormatting>
  <conditionalFormatting sqref="E83:M83">
    <cfRule type="cellIs" priority="55" dxfId="0" operator="equal" stopIfTrue="1">
      <formula>"z"</formula>
    </cfRule>
  </conditionalFormatting>
  <conditionalFormatting sqref="E97:M97">
    <cfRule type="cellIs" priority="54" dxfId="0" operator="equal" stopIfTrue="1">
      <formula>"z"</formula>
    </cfRule>
  </conditionalFormatting>
  <conditionalFormatting sqref="E111:M111">
    <cfRule type="cellIs" priority="53" dxfId="0" operator="equal" stopIfTrue="1">
      <formula>"z"</formula>
    </cfRule>
  </conditionalFormatting>
  <conditionalFormatting sqref="E126:M126">
    <cfRule type="cellIs" priority="52" dxfId="0" operator="equal" stopIfTrue="1">
      <formula>"z"</formula>
    </cfRule>
  </conditionalFormatting>
  <conditionalFormatting sqref="E140:M140">
    <cfRule type="cellIs" priority="51" dxfId="0" operator="equal" stopIfTrue="1">
      <formula>"z"</formula>
    </cfRule>
  </conditionalFormatting>
  <conditionalFormatting sqref="E147:M147">
    <cfRule type="cellIs" priority="50" dxfId="0" operator="equal" stopIfTrue="1">
      <formula>"z"</formula>
    </cfRule>
  </conditionalFormatting>
  <conditionalFormatting sqref="E155:M155">
    <cfRule type="cellIs" priority="49" dxfId="0" operator="equal" stopIfTrue="1">
      <formula>"z"</formula>
    </cfRule>
  </conditionalFormatting>
  <conditionalFormatting sqref="E169:M169">
    <cfRule type="cellIs" priority="48" dxfId="0" operator="equal" stopIfTrue="1">
      <formula>"z"</formula>
    </cfRule>
  </conditionalFormatting>
  <conditionalFormatting sqref="E183:M183">
    <cfRule type="cellIs" priority="47" dxfId="0" operator="equal" stopIfTrue="1">
      <formula>"z"</formula>
    </cfRule>
  </conditionalFormatting>
  <conditionalFormatting sqref="E192:M192">
    <cfRule type="cellIs" priority="46" dxfId="0" operator="equal" stopIfTrue="1">
      <formula>"z"</formula>
    </cfRule>
  </conditionalFormatting>
  <conditionalFormatting sqref="E198:M198">
    <cfRule type="cellIs" priority="45" dxfId="0" operator="equal" stopIfTrue="1">
      <formula>"z"</formula>
    </cfRule>
  </conditionalFormatting>
  <conditionalFormatting sqref="E212:M212">
    <cfRule type="cellIs" priority="44" dxfId="0" operator="equal" stopIfTrue="1">
      <formula>"z"</formula>
    </cfRule>
  </conditionalFormatting>
  <conditionalFormatting sqref="E227:M227">
    <cfRule type="cellIs" priority="43" dxfId="0" operator="equal" stopIfTrue="1">
      <formula>"z"</formula>
    </cfRule>
  </conditionalFormatting>
  <conditionalFormatting sqref="E241:M241">
    <cfRule type="cellIs" priority="42" dxfId="0" operator="equal" stopIfTrue="1">
      <formula>"z"</formula>
    </cfRule>
  </conditionalFormatting>
  <conditionalFormatting sqref="E255:M255">
    <cfRule type="cellIs" priority="41" dxfId="0" operator="equal" stopIfTrue="1">
      <formula>"z"</formula>
    </cfRule>
  </conditionalFormatting>
  <conditionalFormatting sqref="E284:M284">
    <cfRule type="cellIs" priority="40" dxfId="0" operator="equal" stopIfTrue="1">
      <formula>"z"</formula>
    </cfRule>
  </conditionalFormatting>
  <conditionalFormatting sqref="E299:M299">
    <cfRule type="cellIs" priority="39" dxfId="0" operator="equal" stopIfTrue="1">
      <formula>"z"</formula>
    </cfRule>
  </conditionalFormatting>
  <conditionalFormatting sqref="E313:M313">
    <cfRule type="cellIs" priority="38" dxfId="0" operator="equal" stopIfTrue="1">
      <formula>"z"</formula>
    </cfRule>
  </conditionalFormatting>
  <conditionalFormatting sqref="E327:M327">
    <cfRule type="cellIs" priority="37" dxfId="0" operator="equal" stopIfTrue="1">
      <formula>"z"</formula>
    </cfRule>
  </conditionalFormatting>
  <conditionalFormatting sqref="E335:M335">
    <cfRule type="cellIs" priority="36" dxfId="0" operator="equal" stopIfTrue="1">
      <formula>"z"</formula>
    </cfRule>
  </conditionalFormatting>
  <conditionalFormatting sqref="E342:M342">
    <cfRule type="cellIs" priority="35" dxfId="0" operator="equal" stopIfTrue="1">
      <formula>"z"</formula>
    </cfRule>
  </conditionalFormatting>
  <conditionalFormatting sqref="E356:M356">
    <cfRule type="cellIs" priority="34" dxfId="0" operator="equal" stopIfTrue="1">
      <formula>"z"</formula>
    </cfRule>
  </conditionalFormatting>
  <conditionalFormatting sqref="E424:M424">
    <cfRule type="cellIs" priority="33" dxfId="0" operator="equal" stopIfTrue="1">
      <formula>"z"</formula>
    </cfRule>
  </conditionalFormatting>
  <conditionalFormatting sqref="E438:M438">
    <cfRule type="cellIs" priority="32" dxfId="0" operator="equal" stopIfTrue="1">
      <formula>"z"</formula>
    </cfRule>
  </conditionalFormatting>
  <conditionalFormatting sqref="E453:M453">
    <cfRule type="cellIs" priority="31" dxfId="0" operator="equal" stopIfTrue="1">
      <formula>"z"</formula>
    </cfRule>
  </conditionalFormatting>
  <conditionalFormatting sqref="E467:M467">
    <cfRule type="cellIs" priority="30" dxfId="0" operator="equal" stopIfTrue="1">
      <formula>"z"</formula>
    </cfRule>
  </conditionalFormatting>
  <conditionalFormatting sqref="E460:M460">
    <cfRule type="cellIs" priority="29" dxfId="0" operator="equal" stopIfTrue="1">
      <formula>"z"</formula>
    </cfRule>
  </conditionalFormatting>
  <conditionalFormatting sqref="E474:M474">
    <cfRule type="cellIs" priority="28" dxfId="0" operator="equal" stopIfTrue="1">
      <formula>"z"</formula>
    </cfRule>
  </conditionalFormatting>
  <conditionalFormatting sqref="E482:M482">
    <cfRule type="cellIs" priority="27" dxfId="0" operator="equal" stopIfTrue="1">
      <formula>"z"</formula>
    </cfRule>
  </conditionalFormatting>
  <conditionalFormatting sqref="E496:M496">
    <cfRule type="cellIs" priority="26" dxfId="0" operator="equal" stopIfTrue="1">
      <formula>"z"</formula>
    </cfRule>
  </conditionalFormatting>
  <conditionalFormatting sqref="E510:M510">
    <cfRule type="cellIs" priority="25" dxfId="0" operator="equal" stopIfTrue="1">
      <formula>"z"</formula>
    </cfRule>
  </conditionalFormatting>
  <conditionalFormatting sqref="E75:M75">
    <cfRule type="cellIs" priority="24" dxfId="0" operator="equal" stopIfTrue="1">
      <formula>"z"</formula>
    </cfRule>
  </conditionalFormatting>
  <conditionalFormatting sqref="E119:M119">
    <cfRule type="cellIs" priority="23" dxfId="0" operator="equal" stopIfTrue="1">
      <formula>"z"</formula>
    </cfRule>
  </conditionalFormatting>
  <conditionalFormatting sqref="E205:M205">
    <cfRule type="cellIs" priority="22" dxfId="0" operator="equal" stopIfTrue="1">
      <formula>"z"</formula>
    </cfRule>
  </conditionalFormatting>
  <conditionalFormatting sqref="E349:M349">
    <cfRule type="cellIs" priority="21" dxfId="0" operator="equal" stopIfTrue="1">
      <formula>"z"</formula>
    </cfRule>
  </conditionalFormatting>
  <conditionalFormatting sqref="E446:M446">
    <cfRule type="cellIs" priority="20" dxfId="0" operator="equal" stopIfTrue="1">
      <formula>"z"</formula>
    </cfRule>
  </conditionalFormatting>
  <conditionalFormatting sqref="E90:M90">
    <cfRule type="cellIs" priority="19" dxfId="0" operator="equal" stopIfTrue="1">
      <formula>"z"</formula>
    </cfRule>
  </conditionalFormatting>
  <conditionalFormatting sqref="E363:M363">
    <cfRule type="cellIs" priority="18" dxfId="0" operator="equal" stopIfTrue="1">
      <formula>"z"</formula>
    </cfRule>
  </conditionalFormatting>
  <conditionalFormatting sqref="E104:M104">
    <cfRule type="cellIs" priority="17" dxfId="0" operator="equal" stopIfTrue="1">
      <formula>"z"</formula>
    </cfRule>
  </conditionalFormatting>
  <conditionalFormatting sqref="E162:M162">
    <cfRule type="cellIs" priority="16" dxfId="0" operator="equal" stopIfTrue="1">
      <formula>"z"</formula>
    </cfRule>
  </conditionalFormatting>
  <conditionalFormatting sqref="E248:M248">
    <cfRule type="cellIs" priority="15" dxfId="0" operator="equal" stopIfTrue="1">
      <formula>"z"</formula>
    </cfRule>
  </conditionalFormatting>
  <conditionalFormatting sqref="E320:M320">
    <cfRule type="cellIs" priority="14" dxfId="0" operator="equal" stopIfTrue="1">
      <formula>"z"</formula>
    </cfRule>
  </conditionalFormatting>
  <conditionalFormatting sqref="E431:M431">
    <cfRule type="cellIs" priority="13" dxfId="0" operator="equal" stopIfTrue="1">
      <formula>"z"</formula>
    </cfRule>
  </conditionalFormatting>
  <conditionalFormatting sqref="E489:M489">
    <cfRule type="cellIs" priority="12" dxfId="0" operator="equal" stopIfTrue="1">
      <formula>"z"</formula>
    </cfRule>
  </conditionalFormatting>
  <conditionalFormatting sqref="E133:M133">
    <cfRule type="cellIs" priority="11" dxfId="0" operator="equal" stopIfTrue="1">
      <formula>"z"</formula>
    </cfRule>
  </conditionalFormatting>
  <conditionalFormatting sqref="E291:M291">
    <cfRule type="cellIs" priority="10" dxfId="0" operator="equal" stopIfTrue="1">
      <formula>"z"</formula>
    </cfRule>
  </conditionalFormatting>
  <conditionalFormatting sqref="E176:M176">
    <cfRule type="cellIs" priority="9" dxfId="0" operator="equal" stopIfTrue="1">
      <formula>"z"</formula>
    </cfRule>
  </conditionalFormatting>
  <conditionalFormatting sqref="E306:M306">
    <cfRule type="cellIs" priority="8" dxfId="0" operator="equal" stopIfTrue="1">
      <formula>"z"</formula>
    </cfRule>
  </conditionalFormatting>
  <conditionalFormatting sqref="E219">
    <cfRule type="cellIs" priority="7" dxfId="6" operator="equal" stopIfTrue="1">
      <formula>"z"</formula>
    </cfRule>
  </conditionalFormatting>
  <conditionalFormatting sqref="E219:M219">
    <cfRule type="cellIs" priority="6" dxfId="0" operator="equal" stopIfTrue="1">
      <formula>"z"</formula>
    </cfRule>
  </conditionalFormatting>
  <conditionalFormatting sqref="E234:M234">
    <cfRule type="cellIs" priority="5" dxfId="0" operator="equal" stopIfTrue="1">
      <formula>"z"</formula>
    </cfRule>
  </conditionalFormatting>
  <conditionalFormatting sqref="E410:M410">
    <cfRule type="cellIs" priority="4" dxfId="0" operator="equal" stopIfTrue="1">
      <formula>"z"</formula>
    </cfRule>
  </conditionalFormatting>
  <conditionalFormatting sqref="E417:M417">
    <cfRule type="cellIs" priority="3" dxfId="0" operator="equal" stopIfTrue="1">
      <formula>"z"</formula>
    </cfRule>
  </conditionalFormatting>
  <conditionalFormatting sqref="E503:M503">
    <cfRule type="cellIs" priority="2" dxfId="0" operator="equal" stopIfTrue="1">
      <formula>"z"</formula>
    </cfRule>
  </conditionalFormatting>
  <conditionalFormatting sqref="E68">
    <cfRule type="cellIs" priority="1" dxfId="0" operator="equal" stopIfTrue="1">
      <formula>"z"</formula>
    </cfRule>
  </conditionalFormatting>
  <hyperlinks>
    <hyperlink ref="N353" location="'FTPRATOS CARNE'!A334" tooltip="Ficha Técnica" display="FT"/>
    <hyperlink ref="N72" location="FTPRATOSPEIXE!A64" tooltip="Ficha Técnica" display="FT"/>
    <hyperlink ref="N65" location="'FTPRATOS CARNE'!A234" tooltip="Ficha Técnica" display="FT"/>
    <hyperlink ref="N57" location="FTSOPAS!A773" tooltip="Ficha Técnica" display="FT"/>
    <hyperlink ref="N64" location="FTSOPAS!A151" tooltip="Ficha Técnica" display="FT"/>
    <hyperlink ref="N71" location="FTSOPAS!A549" tooltip="Ficha Técnica" display="FT"/>
    <hyperlink ref="N66" location="FTSALADAS!A654" tooltip="Ficha Técnica" display="FT"/>
    <hyperlink ref="N73" location="FTSALADAS!A8" tooltip="Ficha Técnica" display="FT"/>
    <hyperlink ref="N58" location="FTPRATOSPEIXE!A322" tooltip="Ficha Técnica" display="FT"/>
    <hyperlink ref="N59" location="FTSALADAS!A183" tooltip="Ficha Técnica" display="FT"/>
    <hyperlink ref="N107" location="FTSOPAS!A276" tooltip="Ficha Técnica" display="FT"/>
    <hyperlink ref="N103" location="FTSOBREMESAS!A33" tooltip="Ficha Técnica" display="FT"/>
    <hyperlink ref="N95" location="FTSALADAS!A483" display="FT"/>
    <hyperlink ref="N93" location="FTSOPAS!A797" display="FT"/>
    <hyperlink ref="N81" location="FTSALADAS!A508" display="FT"/>
    <hyperlink ref="N80" location="'FTPRATOS CARNE'!A84" display="FT"/>
    <hyperlink ref="N79" location="FTSOPAS!A426" display="FT"/>
    <hyperlink ref="N94" location="'FTPRATOS CARNE'!A134" tooltip="Ficha Técnica" display="FT"/>
    <hyperlink ref="N108" location="'FTPRATOS CARNE'!A384" tooltip="Ficha Técnica" display="FT"/>
    <hyperlink ref="N109" location="FTSALADAS!A558" tooltip="Ficha Técnica" display="FT"/>
    <hyperlink ref="N101" location="FTPRATOSPEIXE!A10" display="FT"/>
    <hyperlink ref="N102" location="FTSALADAS!A383" tooltip="Ficha Técnica" display="FT"/>
    <hyperlink ref="N86" location="FTSOPAS!A524" display="FT"/>
    <hyperlink ref="N87" location="FTPRATOSPEIXE!A118" display="FT"/>
    <hyperlink ref="N88" location="FTSALADAS!A258" display="FT"/>
    <hyperlink ref="N89" location="FTSOBREMESAS!A206" display="FT"/>
    <hyperlink ref="N100" location="FTSOPAS!A4" display="FT"/>
    <hyperlink ref="N116" location="FTPRATOSPEIXE!A347" tooltip="Ficha Técnica" display="FT"/>
    <hyperlink ref="N115" location="FTSOPAS!A698" tooltip="Ficha Técnica" display="FT"/>
    <hyperlink ref="N122" location="FTSOPAS!A475" tooltip="Ficha Técnica" display="FT"/>
    <hyperlink ref="N132" location="FTSOBREMESAS!A132" tooltip="Ficha Técnica" display="FT"/>
    <hyperlink ref="N117" location="FTSALADAS!A158" tooltip="Ficha Técnica" display="FT"/>
    <hyperlink ref="N123" location="'FTPRATOS CARNE'!A484" tooltip="Ficha Técnica" display="FT"/>
    <hyperlink ref="N124" location="FTSALADAS!A258" tooltip="Ficha Técnica" display="FT"/>
    <hyperlink ref="N130" location="FTPRATOSPEIXE!A372" tooltip="Ficha Técnica" display="FT"/>
    <hyperlink ref="N129" location="FTSOPAS!A201" tooltip="Ficha Técnica" display="FT"/>
    <hyperlink ref="N131" location="FTSALADAS!A383" tooltip="Ficha Técnica" display="FT"/>
    <hyperlink ref="N143" location="FTSOPAS!A126" tooltip="Ficha Técnica" display="FT"/>
    <hyperlink ref="N136" location="FTSOPAS!A101" tooltip="Ficha Técnica" display="FT"/>
    <hyperlink ref="N137" location="'FTPRATOS CARNE'!A459" tooltip="Ficha Técnica" display="FT"/>
    <hyperlink ref="N138" location="FTSALADAS!A33" tooltip="Ficha Técnica" display="FT"/>
    <hyperlink ref="N144" location="FTPRATOSPEIXE!A397" tooltip="Ficha Técnica" display="FT"/>
    <hyperlink ref="N145" location="FTSALADAS!A483" tooltip="Ficha Técnica" display="FT"/>
    <hyperlink ref="N152" location="'FTPRATOS CARNE'!A284" tooltip="Ficha Técnica" display="FT"/>
    <hyperlink ref="N166" location="'FTPRATOS CARNE'!A434" tooltip="Ficha Técnica" display="FT"/>
    <hyperlink ref="N151" location="FTSOPAS!A301" tooltip="Ficha Técnica" display="FT"/>
    <hyperlink ref="N158" location="FTSOPAS!A624" tooltip="Ficha Técnica" display="FT"/>
    <hyperlink ref="N165" location="FTSOPAS!A51" tooltip="Ficha Técnica" display="FT"/>
    <hyperlink ref="N153" location="FTSALADAS!A108" tooltip="Ficha Técnica" display="FT"/>
    <hyperlink ref="N167" location="FTSALADAS!A158" tooltip="Ficha Técnica" display="FT"/>
    <hyperlink ref="N172" location="FTSOPAS!A574" tooltip="Ficha Técnica" display="FT"/>
    <hyperlink ref="N179" location="FTSOPAS!A649" tooltip="Ficha Técnica" display="FT"/>
    <hyperlink ref="N174" location="FTSALADAS!A6" tooltip="Ficha Técnica" display="FT"/>
    <hyperlink ref="N181" location="FTSALADAS!A583" tooltip="Ficha Técnica" display="FT"/>
    <hyperlink ref="N180" location="'FTPRATOS CARNE'!A34" tooltip="Ficha Técnica" display="FT"/>
    <hyperlink ref="N173" location="FTPRATOSPEIXE!A447" tooltip="Ficha Técnica" display="FT"/>
    <hyperlink ref="N160" location="FTSALADAS!A508" tooltip="Ficha Técnica" display="FT"/>
    <hyperlink ref="N175" location="FTSOBREMESAS!A107" tooltip="Ficha Técnica" display="FT"/>
    <hyperlink ref="N195" location="'FTPRATOS CARNE'!A409" tooltip="Ficha Técnica" display="FT"/>
    <hyperlink ref="N209" location="'FTPRATOS CARNE'!A309" tooltip="Ficha Técnica" display="FT"/>
    <hyperlink ref="N194" location="FTSOPAS!A176" tooltip="Ficha Técnica" display="FT"/>
    <hyperlink ref="N215" location="FTSOPAS!A26" tooltip="Ficha Técnica" display="FT"/>
    <hyperlink ref="N204" location="FTSOBREMESAS!A58" tooltip="Ficha Técnica" display="FT"/>
    <hyperlink ref="N218" location="FTSOBREMESAS!A182" tooltip="Ficha Técnica" display="FT"/>
    <hyperlink ref="N201" location="FTSOPAS!A499" tooltip="Ficha Técnica" display="FT"/>
    <hyperlink ref="N208" location="FTSOPAS!A723" tooltip="Ficha Técnica" display="FT"/>
    <hyperlink ref="N216" location="FTPRATOSPEIXE!A472" tooltip="Ficha Técnica" display="FT"/>
    <hyperlink ref="N202" location="FTPRATOSPEIXE!A197" tooltip="Ficha Técnica" display="FT"/>
    <hyperlink ref="N224" location="'FTPRATOS CARNE'!A184" tooltip="Ficha Técnica" display="FT"/>
    <hyperlink ref="N223" location="FTSOPAS!A376" tooltip="Ficha Técnica" display="FT"/>
    <hyperlink ref="N238" location="'FTPRATOS CARNE'!A509" tooltip="Ficha Técnica" display="FT"/>
    <hyperlink ref="N237" location="FTSOPAS!A401" tooltip="Ficha Técnica" display="FT"/>
    <hyperlink ref="N247" location="FTSOBREMESAS!A33" tooltip="Ficha Técnica" display="FT"/>
    <hyperlink ref="N245" location="FTPRATOSPEIXE!A522" tooltip="Ficha Técnica" display="FT"/>
    <hyperlink ref="N244" location="FTSOPAS!A845" tooltip="Ficha Técnica" display="FT"/>
    <hyperlink ref="N233" location="FTSOBREMESAS!A82" tooltip="Ficha Técnica" display="FT"/>
    <hyperlink ref="N231" location="FTPRATOSPEIXE!A497" tooltip="Ficha Técnica" display="FT"/>
    <hyperlink ref="N230" location="FTSOPAS!A76" tooltip="Ficha Técnica" display="FT"/>
    <hyperlink ref="N252" location="'FTPRATOS CARNE'!A534" tooltip="Ficha Técnica" display="FT"/>
    <hyperlink ref="N251" location="FTSOPAS!A326" tooltip="Ficha Técnica" display="FT"/>
    <hyperlink ref="N288" location="FTPRATOSPEIXE!A91" tooltip="Ficha Técnica" display="FT"/>
    <hyperlink ref="N281" location="'FTPRATOS CARNE'!A559" tooltip="Ficha Técnica" display="FT"/>
    <hyperlink ref="N280" location="FTSOPAS!A126" tooltip="Ficha Técnica" display="FT"/>
    <hyperlink ref="N296" location="'FTPRATOS CARNE'!A9" tooltip="Ficha Técnica" display="FT"/>
    <hyperlink ref="N324" location="'FTPRATOS CARNE'!A59" tooltip="Ficha Técnica" display="FT"/>
    <hyperlink ref="N317" location="FTPRATOSPEIXE!A222" tooltip="Ficha Técnica" display="FT"/>
    <hyperlink ref="N295" location="FTSOPAS!A351" tooltip="Ficha Técnica" display="FT"/>
    <hyperlink ref="N309" location="FTSOPAS!A869" tooltip="Ficha Técnica" display="FT"/>
    <hyperlink ref="N316" location="FTSOPAS!A251" tooltip="Ficha Técnica" display="FT"/>
    <hyperlink ref="N312" location="FTSOBREMESAS!A8" tooltip="Ficha Técnica" display="FT"/>
    <hyperlink ref="N303" location="FTPRATOSPEIXE!A297" tooltip="Ficha Técnica" display="FT"/>
    <hyperlink ref="N319" location="FTSOBREMESAS!A33" display="FT"/>
    <hyperlink ref="N310" location="'FTPRATOS CARNE'!A584" tooltip="Ficha Técnica" display="FT"/>
    <hyperlink ref="N359" location="FTSOPAS!A674" tooltip="Ficha Técnica" display="FT"/>
    <hyperlink ref="N362" location="FTSOBREMESAS!A206" tooltip="Ficha Técnica" display="FT"/>
    <hyperlink ref="N360" location="FTPRATOSPEIXE!A572" tooltip="Ficha Técnica" display="FT"/>
    <hyperlink ref="N352" location="FTSOPAS!A351" tooltip="Ficha Técnica" display="FT"/>
    <hyperlink ref="N420" location="FTSOPAS!A450" display="FT"/>
    <hyperlink ref="N421" location="'FTPRATOS CARNE'!A359" tooltip="Ficha Técnica" display="FT"/>
    <hyperlink ref="N414" location="FTPRATOSPEIXE!A597" display="FT"/>
    <hyperlink ref="N435" location="'FTPRATOS CARNE'!A634" display="FT"/>
    <hyperlink ref="N427" location="FTSOPAS!A599" tooltip="Ficha Técnica" display="FT"/>
    <hyperlink ref="N430" location="FTSOBREMESAS!A33" tooltip="Ficha Técnica" display="FT"/>
    <hyperlink ref="N428" location="FTPRATOSPEIXE!A247" tooltip="Ficha Técnica" display="FT"/>
    <hyperlink ref="N443" location="FTPRATOSPEIXE!A143" tooltip="Ficha Técnica" display="FT"/>
    <hyperlink ref="N450" location="'FTPRATOS CARNE'!A209" tooltip="Ficha Técnica" display="FT"/>
    <hyperlink ref="N457" location="FTPRATOSPEIXE!A522" tooltip="Ficha Técnica" display="FT"/>
    <hyperlink ref="N456" location="FTSOPAS!A574" tooltip="Ficha Técnica" display="FT"/>
    <hyperlink ref="N470" location="FTSOPAS!A2" tooltip="Ficha Técnica" display="FT"/>
    <hyperlink ref="N471" location="FTPRATOSPEIXE!A170" tooltip="Ficha Técnica" display="FT"/>
    <hyperlink ref="N479" location="'FTPRATOS CARNE'!A259" tooltip="Ficha Técnica" display="FT"/>
    <hyperlink ref="N493" location="'FTPRATOS CARNE'!A659" tooltip="Ficha Técnica" display="FT"/>
    <hyperlink ref="N485" location="FTSOPAS!A748" tooltip="Ficha Técnica" display="FT"/>
    <hyperlink ref="N486" location="FTPRATOSPEIXE!A622" display="FT"/>
    <hyperlink ref="N488" location="FTSOBREMESAS!A33" tooltip="Ficha Técnica" display="FT"/>
    <hyperlink ref="N499" location="FTSOPAS!A276" tooltip="Ficha Técnica" display="FT"/>
    <hyperlink ref="N500" location="FTPRATOSPEIXE!A647" tooltip="Ficha Técnica" display="FT"/>
    <hyperlink ref="N506" location="FTSOPAS!A126" tooltip="Ficha Técnica" display="FT"/>
    <hyperlink ref="N507" location="'FTPRATOS CARNE'!A684" tooltip="Ficha Técnica" display="FT"/>
    <hyperlink ref="N161" location="FTSOBREMESAS!A33" tooltip="Ficha Técnica" display="FT"/>
    <hyperlink ref="N159" location="FTPRATOSPEIXE!A422" tooltip="Ficha Técnica" display="FT"/>
    <hyperlink ref="N339" location="'FTPRATOS CARNE'!A109" tooltip="Ficha Técnica" display="FT"/>
    <hyperlink ref="N338" location="FTSOPAS!A126" display="FT"/>
    <hyperlink ref="N346" location="FTPRATOSPEIXE!A272" tooltip="Ficha Técnica" display="FT"/>
    <hyperlink ref="N323" location="FTSOPAS!A2" display="FT"/>
    <hyperlink ref="N196" location="FTSALADAS!A433" tooltip="Ficha Técnica" display="FT"/>
    <hyperlink ref="N203" location="FTSALADAS!A258" tooltip="Ficha Técnica" display="FT"/>
    <hyperlink ref="N210" location="FTSALADAS!A133" tooltip="Ficha Técnica" display="FT"/>
    <hyperlink ref="N217" location="FTSALADAS!A508" tooltip="Ficha Técnica" display="FT"/>
    <hyperlink ref="N225" location="FTSALADAS!A133" tooltip="Ficha Técnica" display="FT"/>
    <hyperlink ref="N232" location="FTSALADAS!A283" tooltip="Ficha Técnica" display="FT"/>
    <hyperlink ref="N253" location="FTSALADAS!A181" tooltip="Ficha Técnica" display="FT"/>
    <hyperlink ref="N282" location="FTSALADAS!A583" tooltip="Ficha Técnica" display="FT"/>
    <hyperlink ref="N289" location="FTSALADAS!A383" tooltip="Ficha Técnica" display="FT"/>
    <hyperlink ref="N297" location="FTSALADAS!A208" tooltip="Ficha Técnica" display="FT"/>
    <hyperlink ref="N304" location="FTSALADAS!A679" tooltip="Ficha Técnica" display="FT"/>
    <hyperlink ref="N311" location="'Ementas 2º período'!A6" tooltip="Ficha Técnica" display="FT"/>
    <hyperlink ref="N318" location="FTSALADAS!A358" tooltip="Ficha Técnica" display="FT"/>
    <hyperlink ref="N325" location="FTSALADAS!A233" tooltip="Ficha Técnica" display="FT"/>
    <hyperlink ref="N340" location="FTSALADAS!A583" tooltip="Ficha Técnica" display="FT"/>
    <hyperlink ref="N347" location="FTSALADAS!A58" tooltip="Ficha Técnica" display="FT"/>
    <hyperlink ref="N354" location="FTSALADAS!A333" tooltip="Ficha Técnica" display="FT"/>
    <hyperlink ref="N361" location="FTSALADAS!A381" tooltip="Ficha Técnica" display="FT"/>
    <hyperlink ref="N415" location="FTSALADAS!A605" tooltip="Ficha Técnica" display="FT"/>
    <hyperlink ref="N429" location="FTSALADAS!A233" tooltip="Ficha Técnica" display="FT"/>
    <hyperlink ref="N458" location="FTSALADAS!A605" tooltip="Ficha Técnica" display="FT"/>
    <hyperlink ref="N472" location="FTSALADAS!A654" tooltip="Ficha Técnica" display="FT"/>
    <hyperlink ref="N480" location="FTSALADAS!A308" tooltip="Ficha Técnica" display="FT"/>
    <hyperlink ref="N487" location="FTSALADAS!A383" tooltip="Ficha Técnica" display="FT"/>
    <hyperlink ref="N494" location="FTSALADAS!A408" tooltip="Ficha Técnica" display="FT"/>
    <hyperlink ref="N501" location="FTSALADAS!A583" tooltip="Ficha Técnica" display="FT"/>
    <hyperlink ref="N508" location="FTSALADAS!A206" tooltip="Ficha Técnica" display="FT"/>
    <hyperlink ref="N240" location="FTSOBREMESAS!A8" tooltip="Ficha Técnica" display="FT"/>
    <hyperlink ref="N437" location="FTSOBREMESAS!A8" tooltip="Ficha Técnica" display="FT"/>
    <hyperlink ref="N509" location="FTSOBREMESAS!A8" tooltip="Ficha Técnica" display="FT"/>
    <hyperlink ref="N60" location="FTSOBREMESAS!A8" tooltip="Ficha Técnica" display="FT"/>
    <hyperlink ref="N67" location="FTSOBREMESAS!A8" tooltip="Ficha Técnica" display="FT"/>
    <hyperlink ref="N82" location="FTSOBREMESAS!A8" tooltip="Ficha Técnica" display="FT"/>
    <hyperlink ref="N96" location="FTSOBREMESAS!A8" tooltip="Ficha Técnica" display="FT"/>
    <hyperlink ref="N110" location="FTSOBREMESAS!A8" tooltip="Ficha Técnica" display="FT"/>
    <hyperlink ref="N125" location="FTSOBREMESAS!A8" tooltip="Ficha Técnica" display="FT"/>
    <hyperlink ref="N139" location="FTSOBREMESAS!A8" tooltip="Ficha Técnica" display="FT"/>
    <hyperlink ref="N146" location="FTSOBREMESAS!A8" tooltip="Ficha Técnica" display="FT"/>
    <hyperlink ref="N154" location="FTSOBREMESAS!A8" tooltip="Ficha Técnica" display="FT"/>
    <hyperlink ref="N168" location="FTSOBREMESAS!A8" tooltip="Ficha Técnica" display="FT"/>
    <hyperlink ref="N182" location="FTSOBREMESAS!A8" tooltip="Ficha Técnica" display="FT"/>
    <hyperlink ref="N197" location="FTSOBREMESAS!A8" tooltip="Ficha Técnica" display="FT"/>
    <hyperlink ref="N211" location="FTSOBREMESAS!A8" tooltip="Ficha Técnica" display="FT"/>
    <hyperlink ref="N226" location="FTSOBREMESAS!A8" tooltip="Ficha Técnica" display="FT"/>
    <hyperlink ref="N239" location="FTSALADAS!A630" tooltip="Ficha Técnica" display="FT"/>
    <hyperlink ref="N254" location="FTSOBREMESAS!A8" tooltip="Ficha Técnica" display="FT"/>
    <hyperlink ref="N283" location="FTSOBREMESAS!A8" tooltip="Ficha Técnica" display="FT"/>
    <hyperlink ref="N290" location="FTSOBREMESAS!A132" tooltip="Ficha Técnica" display="FT"/>
    <hyperlink ref="N298" location="FTSOBREMESAS!A8" tooltip="Ficha Técnica" display="FT"/>
    <hyperlink ref="N305" location="FTSOBREMESAS!A107" tooltip="Ficha Técnica" display="FT"/>
    <hyperlink ref="N326" location="FTSOBREMESAS!A8" tooltip="Ficha Técnica" display="FT"/>
    <hyperlink ref="N341" location="FTSOBREMESAS!A8" tooltip="Ficha Técnica" display="FT"/>
    <hyperlink ref="N355" location="FTSOBREMESAS!A8" tooltip="Ficha Técnica" display="FT"/>
    <hyperlink ref="N416" location="FTSOBREMESAS!A157" tooltip="Ficha Técnica" display="FT"/>
    <hyperlink ref="N423" location="FTSOBREMESAS!A8" tooltip="Ficha Técnica" display="FT"/>
    <hyperlink ref="N452" location="FTSOBREMESAS!A8" tooltip="Ficha Técnica" display="FT"/>
    <hyperlink ref="N459" location="FTSOBREMESAS!A8" tooltip="Ficha Técnica" display="FT"/>
    <hyperlink ref="N473" location="FTSOBREMESAS!A8" tooltip="Ficha Técnica" display="FT"/>
    <hyperlink ref="N481" location="FTSOBREMESAS!A8" tooltip="Ficha Técnica" display="FT"/>
    <hyperlink ref="N495" location="FTSOBREMESAS!A8" tooltip="Ficha Técnica" display="FT"/>
    <hyperlink ref="N502" location="FTSOBREMESAS!A107" tooltip="Ficha Técnica" display="FT"/>
    <hyperlink ref="N287" location="FTSOPAS!A549" display="FT"/>
    <hyperlink ref="N449" location="FTSOPAS!A151" tooltip="Ficha Técnica" display="FT"/>
    <hyperlink ref="N345" location="FTSOPAS!A201" tooltip="Ficha Técnica" display="FT"/>
    <hyperlink ref="N492" location="FTSOPAS!A698" tooltip="Ficha Técnica" display="FT"/>
    <hyperlink ref="N413" location="FTSOPAS!A301" tooltip="Ficha Técnica" display="FT"/>
    <hyperlink ref="N478" location="FTSOPAS!A376" tooltip="Ficha Técnica" display="FT"/>
    <hyperlink ref="N442" location="FTSOPAS!A450" tooltip="Ficha Técnica" display="FT"/>
    <hyperlink ref="N302" location="FTSOPAS!A649" tooltip="Ficha Técnica" display="FT"/>
    <hyperlink ref="N434" location="FTSOPAS!A351" tooltip="Ficha Técnica" display="FT"/>
    <hyperlink ref="N451" location="FTSALADAS!A8" tooltip="Ficha Técnica" display="FT"/>
    <hyperlink ref="N246" location="FTSALADAS!A33" tooltip="Ficha Técnica" display="FT"/>
    <hyperlink ref="N422" location="FTSALADAS!A58" tooltip="Ficha Técnica" display="FT"/>
    <hyperlink ref="N436" location="FTSALADAS!A58" tooltip="Ficha Técnica" display="FT"/>
    <hyperlink ref="N444" location="FTSALADAS!A83" tooltip="Ficha Técnica" display="FT"/>
    <hyperlink ref="N348" location="FTSOBREMESAS!A58" tooltip="Ficha Técnica" display="FT"/>
    <hyperlink ref="N445" location="FTSOBREMESAS!A58" tooltip="Ficha Técnica" display="FT"/>
    <hyperlink ref="N74" location="FTSOBREMESAS!A58" tooltip="Ficha Técnica" display="FT"/>
    <hyperlink ref="N118" location="FTSOBREMESAS!A58" tooltip="Ficha Técnica" display="FT"/>
    <hyperlink ref="N189" location="FTPRATOSPEIXE!A37" tooltip="Ficha Técnica" display="FT"/>
    <hyperlink ref="N188" location="FTSOPAS!A821" display="FT"/>
    <hyperlink ref="N190" location="FTSALADAS!A533" tooltip="Ficha Técnica" display="FT"/>
    <hyperlink ref="N191" location="FTSOBREMESAS!A8" tooltip="Ficha Técnica" display="FT"/>
    <hyperlink ref="N332" location="FTPRATOSPEIXE!A547" tooltip="Ficha Técnica" display="FT"/>
    <hyperlink ref="N333" location="FTSALADAS!A206" tooltip="Ficha Técnica" display="FT"/>
    <hyperlink ref="N334" location="FTSOBREMESAS!A8" tooltip="Ficha Técnica" display="FT"/>
    <hyperlink ref="N331" location="FTSOPAS!A698" tooltip="Ficha Técnica" display="FT"/>
    <hyperlink ref="N407" location="'FTPRATOS CARNE'!A609" tooltip="Ficha Técnica" display="FT"/>
    <hyperlink ref="N408" location="FTSALADAS!A456" tooltip="Ficha Técnica" display="FT"/>
    <hyperlink ref="N409" location="FTSOBREMESAS!A82" tooltip="Ficha Técnica" display="FT"/>
    <hyperlink ref="N406" location="FTSOPAS!A723" tooltip="Ficha Técnica" display="FT"/>
    <hyperlink ref="N464" location="'FTPRATOS CARNE'!A159" display="FT"/>
    <hyperlink ref="N465" location="FTSALADAS!A533" tooltip="Ficha Técnica" display="FT"/>
    <hyperlink ref="N466" location="FTSOBREMESAS!A8" tooltip="Ficha Técnica" display="FT"/>
    <hyperlink ref="N463" location="FTSOPAS!A226" display="FT"/>
  </hyperlinks>
  <printOptions horizontalCentered="1" verticalCentered="1"/>
  <pageMargins left="0" right="0" top="0.1968503937007874" bottom="0" header="0" footer="0"/>
  <pageSetup horizontalDpi="600" verticalDpi="600" orientation="portrait" paperSize="9" scale="65" r:id="rId2"/>
  <rowBreaks count="11" manualBreakCount="11">
    <brk id="76" max="12" man="1"/>
    <brk id="112" max="12" man="1"/>
    <brk id="148" max="12" man="1"/>
    <brk id="184" max="12" man="1"/>
    <brk id="220" max="12" man="1"/>
    <brk id="256" max="12" man="1"/>
    <brk id="292" max="12" man="1"/>
    <brk id="328" max="12" man="1"/>
    <brk id="398" max="12" man="1"/>
    <brk id="439" max="12" man="1"/>
    <brk id="47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1"/>
  <sheetViews>
    <sheetView zoomScalePageLayoutView="0" workbookViewId="0" topLeftCell="A129">
      <selection activeCell="A126" sqref="A126:A127"/>
    </sheetView>
  </sheetViews>
  <sheetFormatPr defaultColWidth="9.140625" defaultRowHeight="12.75"/>
  <cols>
    <col min="1" max="1" width="9.140625" style="63" customWidth="1"/>
    <col min="2" max="2" width="26.421875" style="0" customWidth="1"/>
    <col min="3" max="3" width="1.1484375" style="0" customWidth="1"/>
    <col min="4" max="4" width="32.57421875" style="0" customWidth="1"/>
    <col min="5" max="5" width="10.57421875" style="0" customWidth="1"/>
    <col min="6" max="8" width="0" style="0" hidden="1" customWidth="1"/>
    <col min="9" max="9" width="1.421875" style="0" customWidth="1"/>
    <col min="10" max="12" width="9.57421875" style="0" customWidth="1"/>
    <col min="13" max="13" width="10.00390625" style="0" customWidth="1"/>
    <col min="14" max="14" width="9.8515625" style="0" customWidth="1"/>
    <col min="17" max="17" width="9.140625" style="0" customWidth="1"/>
  </cols>
  <sheetData>
    <row r="1" spans="2:14" ht="12.75"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.75">
      <c r="A2" s="173" t="s">
        <v>359</v>
      </c>
      <c r="B2" s="173" t="s">
        <v>360</v>
      </c>
      <c r="C2" s="88"/>
      <c r="D2" s="175" t="s">
        <v>105</v>
      </c>
      <c r="E2" s="89" t="s">
        <v>106</v>
      </c>
      <c r="F2" s="89" t="s">
        <v>107</v>
      </c>
      <c r="G2" s="89" t="s">
        <v>108</v>
      </c>
      <c r="H2" s="89" t="s">
        <v>109</v>
      </c>
      <c r="I2" s="90"/>
      <c r="J2" s="175" t="s">
        <v>110</v>
      </c>
      <c r="K2" s="175"/>
      <c r="L2" s="175"/>
      <c r="M2" s="175"/>
      <c r="N2" s="175"/>
    </row>
    <row r="3" spans="1:14" ht="12.75">
      <c r="A3" s="174"/>
      <c r="B3" s="174"/>
      <c r="C3" s="88"/>
      <c r="D3" s="174"/>
      <c r="E3" s="91" t="s">
        <v>111</v>
      </c>
      <c r="F3" s="92"/>
      <c r="G3" s="92"/>
      <c r="H3" s="92"/>
      <c r="I3" s="93"/>
      <c r="J3" s="174"/>
      <c r="K3" s="174"/>
      <c r="L3" s="174"/>
      <c r="M3" s="174"/>
      <c r="N3" s="174"/>
    </row>
    <row r="4" spans="1:14" ht="12.75">
      <c r="A4" s="63">
        <v>1</v>
      </c>
      <c r="B4" s="176" t="s">
        <v>44</v>
      </c>
      <c r="C4" s="63"/>
      <c r="D4" s="74" t="s">
        <v>112</v>
      </c>
      <c r="E4" s="78">
        <v>120</v>
      </c>
      <c r="F4" s="66" t="s">
        <v>113</v>
      </c>
      <c r="G4" s="66" t="s">
        <v>113</v>
      </c>
      <c r="H4" s="66" t="s">
        <v>113</v>
      </c>
      <c r="I4" s="67"/>
      <c r="J4" s="164" t="s">
        <v>537</v>
      </c>
      <c r="K4" s="165"/>
      <c r="L4" s="165"/>
      <c r="M4" s="165"/>
      <c r="N4" s="166"/>
    </row>
    <row r="5" spans="2:14" ht="12.75">
      <c r="B5" s="177"/>
      <c r="C5" s="62"/>
      <c r="D5" s="74" t="s">
        <v>114</v>
      </c>
      <c r="E5" s="78">
        <v>20</v>
      </c>
      <c r="F5" s="68" t="e">
        <f>+((+#REF!*4)*100)/#REF!</f>
        <v>#REF!</v>
      </c>
      <c r="G5" s="68" t="e">
        <f>+((+#REF!*4)*100)/#REF!</f>
        <v>#REF!</v>
      </c>
      <c r="H5" s="68" t="e">
        <f>+((+#REF!*4)*100)/#REF!</f>
        <v>#REF!</v>
      </c>
      <c r="I5" s="69"/>
      <c r="J5" s="167"/>
      <c r="K5" s="168"/>
      <c r="L5" s="168"/>
      <c r="M5" s="168"/>
      <c r="N5" s="169"/>
    </row>
    <row r="6" spans="2:14" ht="12.75">
      <c r="B6" s="177"/>
      <c r="C6" s="62"/>
      <c r="D6" s="74" t="s">
        <v>115</v>
      </c>
      <c r="E6" s="78">
        <v>3</v>
      </c>
      <c r="F6" s="70" t="e">
        <f>+((+#REF!*4)*100)/#REF!</f>
        <v>#REF!</v>
      </c>
      <c r="G6" s="70" t="e">
        <f>+((+#REF!*4)*100)/#REF!</f>
        <v>#REF!</v>
      </c>
      <c r="H6" s="70" t="e">
        <f>+((+#REF!*4)*100)/#REF!</f>
        <v>#REF!</v>
      </c>
      <c r="I6" s="69"/>
      <c r="J6" s="167"/>
      <c r="K6" s="168"/>
      <c r="L6" s="168"/>
      <c r="M6" s="168"/>
      <c r="N6" s="169"/>
    </row>
    <row r="7" spans="2:14" ht="12.75">
      <c r="B7" s="177"/>
      <c r="C7" s="62"/>
      <c r="D7" s="74" t="s">
        <v>44</v>
      </c>
      <c r="E7" s="78">
        <v>50</v>
      </c>
      <c r="F7" s="70" t="e">
        <f>+((+#REF!*4)*100)/#REF!</f>
        <v>#REF!</v>
      </c>
      <c r="G7" s="70" t="e">
        <f>+((+#REF!*4)*100)/#REF!</f>
        <v>#REF!</v>
      </c>
      <c r="H7" s="70" t="e">
        <f>+((+#REF!*4)*100)/#REF!</f>
        <v>#REF!</v>
      </c>
      <c r="I7" s="69"/>
      <c r="J7" s="167"/>
      <c r="K7" s="168"/>
      <c r="L7" s="168"/>
      <c r="M7" s="168"/>
      <c r="N7" s="169"/>
    </row>
    <row r="8" spans="2:14" ht="12.75">
      <c r="B8" s="177"/>
      <c r="C8" s="62"/>
      <c r="D8" s="74" t="s">
        <v>116</v>
      </c>
      <c r="E8" s="78">
        <v>0.1</v>
      </c>
      <c r="F8" s="70" t="e">
        <f>+((+#REF!*4)*100)/#REF!</f>
        <v>#REF!</v>
      </c>
      <c r="G8" s="70" t="e">
        <f>+((+#REF!*4)*100)/#REF!</f>
        <v>#REF!</v>
      </c>
      <c r="H8" s="70" t="e">
        <f>+((+#REF!*4)*100)/#REF!</f>
        <v>#REF!</v>
      </c>
      <c r="I8" s="69"/>
      <c r="J8" s="167"/>
      <c r="K8" s="168"/>
      <c r="L8" s="168"/>
      <c r="M8" s="168"/>
      <c r="N8" s="169"/>
    </row>
    <row r="9" spans="2:14" ht="12.75">
      <c r="B9" s="177"/>
      <c r="C9" s="62"/>
      <c r="D9" s="74" t="s">
        <v>117</v>
      </c>
      <c r="E9" s="78" t="s">
        <v>170</v>
      </c>
      <c r="F9" s="70" t="e">
        <f>+((+#REF!*4)*100)/#REF!</f>
        <v>#REF!</v>
      </c>
      <c r="G9" s="70" t="e">
        <f>+((+#REF!*4)*100)/#REF!</f>
        <v>#REF!</v>
      </c>
      <c r="H9" s="70" t="e">
        <f>+((+#REF!*4)*100)/#REF!</f>
        <v>#REF!</v>
      </c>
      <c r="I9" s="69"/>
      <c r="J9" s="167"/>
      <c r="K9" s="168"/>
      <c r="L9" s="168"/>
      <c r="M9" s="168"/>
      <c r="N9" s="169"/>
    </row>
    <row r="10" spans="2:14" ht="12.75">
      <c r="B10" s="177"/>
      <c r="C10" s="62"/>
      <c r="D10" s="74" t="s">
        <v>232</v>
      </c>
      <c r="E10" s="78">
        <v>10</v>
      </c>
      <c r="F10" s="70" t="e">
        <f>+((+#REF!*4)*100)/#REF!</f>
        <v>#REF!</v>
      </c>
      <c r="G10" s="70" t="e">
        <f>+((+#REF!*4)*100)/#REF!</f>
        <v>#REF!</v>
      </c>
      <c r="H10" s="70" t="e">
        <f>+((+#REF!*4)*100)/#REF!</f>
        <v>#REF!</v>
      </c>
      <c r="I10" s="69"/>
      <c r="J10" s="167"/>
      <c r="K10" s="168"/>
      <c r="L10" s="168"/>
      <c r="M10" s="168"/>
      <c r="N10" s="169"/>
    </row>
    <row r="11" spans="2:14" ht="12.75">
      <c r="B11" s="177"/>
      <c r="C11" s="62"/>
      <c r="D11" s="74"/>
      <c r="E11" s="75"/>
      <c r="F11" s="70" t="e">
        <f>+((+#REF!*4)*100)/#REF!</f>
        <v>#REF!</v>
      </c>
      <c r="G11" s="70" t="e">
        <f>+((+#REF!*4)*100)/#REF!</f>
        <v>#REF!</v>
      </c>
      <c r="H11" s="70" t="e">
        <f>+((+#REF!*4)*100)/#REF!</f>
        <v>#REF!</v>
      </c>
      <c r="I11" s="69"/>
      <c r="J11" s="167"/>
      <c r="K11" s="168"/>
      <c r="L11" s="168"/>
      <c r="M11" s="168"/>
      <c r="N11" s="169"/>
    </row>
    <row r="12" spans="2:14" ht="12.75">
      <c r="B12" s="177"/>
      <c r="C12" s="62"/>
      <c r="D12" s="74"/>
      <c r="E12" s="75"/>
      <c r="F12" s="70" t="e">
        <f>+((+#REF!*4)*100)/#REF!</f>
        <v>#REF!</v>
      </c>
      <c r="G12" s="70" t="e">
        <f>+((+#REF!*4)*100)/#REF!</f>
        <v>#REF!</v>
      </c>
      <c r="H12" s="70" t="e">
        <f>+((+#REF!*4)*100)/#REF!</f>
        <v>#REF!</v>
      </c>
      <c r="I12" s="69"/>
      <c r="J12" s="167"/>
      <c r="K12" s="168"/>
      <c r="L12" s="168"/>
      <c r="M12" s="168"/>
      <c r="N12" s="169"/>
    </row>
    <row r="13" spans="2:14" ht="12.75">
      <c r="B13" s="177"/>
      <c r="C13" s="62"/>
      <c r="D13" s="64"/>
      <c r="E13" s="70"/>
      <c r="F13" s="70" t="e">
        <f>+((+#REF!*4)*100)/#REF!</f>
        <v>#REF!</v>
      </c>
      <c r="G13" s="70" t="e">
        <f>+((+#REF!*4)*100)/#REF!</f>
        <v>#REF!</v>
      </c>
      <c r="H13" s="70" t="e">
        <f>+((+#REF!*4)*100)/#REF!</f>
        <v>#REF!</v>
      </c>
      <c r="I13" s="69"/>
      <c r="J13" s="167"/>
      <c r="K13" s="168"/>
      <c r="L13" s="168"/>
      <c r="M13" s="168"/>
      <c r="N13" s="169"/>
    </row>
    <row r="14" spans="2:14" ht="12.75">
      <c r="B14" s="177"/>
      <c r="C14" s="62"/>
      <c r="D14" s="64"/>
      <c r="E14" s="70"/>
      <c r="F14" s="70" t="e">
        <f>+((+#REF!*4)*100)/#REF!</f>
        <v>#REF!</v>
      </c>
      <c r="G14" s="70" t="e">
        <f>+((+#REF!*4)*100)/#REF!</f>
        <v>#REF!</v>
      </c>
      <c r="H14" s="70" t="e">
        <f>+((+#REF!*4)*100)/#REF!</f>
        <v>#REF!</v>
      </c>
      <c r="I14" s="69"/>
      <c r="J14" s="167"/>
      <c r="K14" s="168"/>
      <c r="L14" s="168"/>
      <c r="M14" s="168"/>
      <c r="N14" s="169"/>
    </row>
    <row r="15" spans="2:14" ht="12.75">
      <c r="B15" s="177"/>
      <c r="C15" s="62"/>
      <c r="D15" s="64"/>
      <c r="E15" s="70"/>
      <c r="F15" s="70" t="e">
        <f>+((+#REF!*4)*100)/#REF!</f>
        <v>#REF!</v>
      </c>
      <c r="G15" s="70" t="e">
        <f>+((+#REF!*4)*100)/#REF!</f>
        <v>#REF!</v>
      </c>
      <c r="H15" s="70" t="e">
        <f>+((+#REF!*4)*100)/#REF!</f>
        <v>#REF!</v>
      </c>
      <c r="I15" s="69"/>
      <c r="J15" s="167"/>
      <c r="K15" s="168"/>
      <c r="L15" s="168"/>
      <c r="M15" s="168"/>
      <c r="N15" s="169"/>
    </row>
    <row r="16" spans="2:14" ht="12.75">
      <c r="B16" s="177"/>
      <c r="C16" s="62"/>
      <c r="D16" s="64"/>
      <c r="E16" s="70"/>
      <c r="F16" s="70" t="e">
        <f>+((+#REF!*4)*100)/#REF!</f>
        <v>#REF!</v>
      </c>
      <c r="G16" s="70" t="e">
        <f>+((+#REF!*4)*100)/#REF!</f>
        <v>#REF!</v>
      </c>
      <c r="H16" s="70" t="e">
        <f>+((+#REF!*4)*100)/#REF!</f>
        <v>#REF!</v>
      </c>
      <c r="I16" s="69"/>
      <c r="J16" s="167"/>
      <c r="K16" s="168"/>
      <c r="L16" s="168"/>
      <c r="M16" s="168"/>
      <c r="N16" s="169"/>
    </row>
    <row r="17" spans="2:14" ht="12.75">
      <c r="B17" s="177"/>
      <c r="C17" s="62"/>
      <c r="D17" s="64"/>
      <c r="E17" s="70"/>
      <c r="F17" s="70" t="e">
        <f>+((+#REF!*4)*100)/#REF!</f>
        <v>#REF!</v>
      </c>
      <c r="G17" s="70" t="e">
        <f>+((+#REF!*4)*100)/#REF!</f>
        <v>#REF!</v>
      </c>
      <c r="H17" s="70" t="e">
        <f>+((+#REF!*4)*100)/#REF!</f>
        <v>#REF!</v>
      </c>
      <c r="I17" s="69"/>
      <c r="J17" s="167"/>
      <c r="K17" s="168"/>
      <c r="L17" s="168"/>
      <c r="M17" s="168"/>
      <c r="N17" s="169"/>
    </row>
    <row r="18" spans="2:14" ht="12.75">
      <c r="B18" s="177"/>
      <c r="C18" s="62"/>
      <c r="D18" s="64"/>
      <c r="E18" s="70"/>
      <c r="F18" s="70" t="e">
        <f>+((+#REF!*4)*100)/#REF!</f>
        <v>#REF!</v>
      </c>
      <c r="G18" s="70" t="e">
        <f>+((+#REF!*4)*100)/#REF!</f>
        <v>#REF!</v>
      </c>
      <c r="H18" s="70" t="e">
        <f>+((+#REF!*4)*100)/#REF!</f>
        <v>#REF!</v>
      </c>
      <c r="I18" s="69"/>
      <c r="J18" s="167"/>
      <c r="K18" s="168"/>
      <c r="L18" s="168"/>
      <c r="M18" s="168"/>
      <c r="N18" s="169"/>
    </row>
    <row r="19" spans="2:14" ht="12.75">
      <c r="B19" s="177"/>
      <c r="C19" s="62"/>
      <c r="D19" s="64"/>
      <c r="E19" s="70"/>
      <c r="F19" s="70" t="e">
        <f>+((+#REF!*4)*100)/#REF!</f>
        <v>#REF!</v>
      </c>
      <c r="G19" s="70" t="e">
        <f>+((+#REF!*4)*100)/#REF!</f>
        <v>#REF!</v>
      </c>
      <c r="H19" s="70" t="e">
        <f>+((+#REF!*4)*100)/#REF!</f>
        <v>#REF!</v>
      </c>
      <c r="I19" s="69"/>
      <c r="J19" s="167"/>
      <c r="K19" s="168"/>
      <c r="L19" s="168"/>
      <c r="M19" s="168"/>
      <c r="N19" s="169"/>
    </row>
    <row r="20" spans="2:14" ht="12.75">
      <c r="B20" s="177"/>
      <c r="C20" s="62"/>
      <c r="D20" s="64"/>
      <c r="E20" s="70"/>
      <c r="F20" s="70" t="e">
        <f>+((+#REF!*4)*100)/#REF!</f>
        <v>#REF!</v>
      </c>
      <c r="G20" s="70" t="e">
        <f>+((+#REF!*4)*100)/#REF!</f>
        <v>#REF!</v>
      </c>
      <c r="H20" s="70" t="e">
        <f>+((+#REF!*4)*100)/#REF!</f>
        <v>#REF!</v>
      </c>
      <c r="I20" s="69"/>
      <c r="J20" s="167"/>
      <c r="K20" s="168"/>
      <c r="L20" s="168"/>
      <c r="M20" s="168"/>
      <c r="N20" s="169"/>
    </row>
    <row r="21" spans="2:14" ht="12.75">
      <c r="B21" s="177"/>
      <c r="C21" s="62"/>
      <c r="D21" s="64"/>
      <c r="E21" s="70"/>
      <c r="F21" s="70" t="e">
        <f>+((+#REF!*4)*100)/#REF!</f>
        <v>#REF!</v>
      </c>
      <c r="G21" s="70" t="e">
        <f>+((+#REF!*4)*100)/#REF!</f>
        <v>#REF!</v>
      </c>
      <c r="H21" s="70" t="e">
        <f>+((+#REF!*4)*100)/#REF!</f>
        <v>#REF!</v>
      </c>
      <c r="I21" s="69"/>
      <c r="J21" s="167"/>
      <c r="K21" s="168"/>
      <c r="L21" s="168"/>
      <c r="M21" s="168"/>
      <c r="N21" s="169"/>
    </row>
    <row r="22" spans="2:14" ht="12.75">
      <c r="B22" s="177"/>
      <c r="C22" s="62"/>
      <c r="D22" s="64"/>
      <c r="E22" s="70"/>
      <c r="F22" s="70" t="e">
        <f>+((+#REF!*4)*100)/#REF!</f>
        <v>#REF!</v>
      </c>
      <c r="G22" s="70" t="e">
        <f>+((+#REF!*4)*100)/#REF!</f>
        <v>#REF!</v>
      </c>
      <c r="H22" s="70" t="e">
        <f>+((+#REF!*4)*100)/#REF!</f>
        <v>#REF!</v>
      </c>
      <c r="I22" s="69"/>
      <c r="J22" s="167"/>
      <c r="K22" s="168"/>
      <c r="L22" s="168"/>
      <c r="M22" s="168"/>
      <c r="N22" s="169"/>
    </row>
    <row r="23" spans="2:14" ht="12.75">
      <c r="B23" s="177"/>
      <c r="C23" s="62"/>
      <c r="D23" s="64"/>
      <c r="E23" s="70"/>
      <c r="F23" s="68"/>
      <c r="G23" s="68"/>
      <c r="H23" s="68"/>
      <c r="I23" s="69"/>
      <c r="J23" s="167"/>
      <c r="K23" s="168"/>
      <c r="L23" s="168"/>
      <c r="M23" s="168"/>
      <c r="N23" s="169"/>
    </row>
    <row r="24" spans="2:14" ht="12.75">
      <c r="B24" s="178"/>
      <c r="C24" s="62"/>
      <c r="D24" s="71"/>
      <c r="E24" s="72"/>
      <c r="F24" s="73" t="e">
        <f>SUM(F5:F22)</f>
        <v>#REF!</v>
      </c>
      <c r="G24" s="73" t="e">
        <f>SUM(G5:G22)</f>
        <v>#REF!</v>
      </c>
      <c r="H24" s="73" t="e">
        <f>SUM(H5:H22)</f>
        <v>#REF!</v>
      </c>
      <c r="I24" s="69"/>
      <c r="J24" s="170"/>
      <c r="K24" s="171"/>
      <c r="L24" s="171"/>
      <c r="M24" s="171"/>
      <c r="N24" s="172"/>
    </row>
    <row r="25" spans="2:14" ht="12.75">
      <c r="B25" s="61"/>
      <c r="C25" s="62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1:14" ht="12.75">
      <c r="A26" s="173" t="s">
        <v>359</v>
      </c>
      <c r="B26" s="173" t="s">
        <v>360</v>
      </c>
      <c r="C26" s="88"/>
      <c r="D26" s="175" t="s">
        <v>105</v>
      </c>
      <c r="E26" s="89" t="s">
        <v>106</v>
      </c>
      <c r="F26" s="89" t="s">
        <v>107</v>
      </c>
      <c r="G26" s="89" t="s">
        <v>108</v>
      </c>
      <c r="H26" s="89" t="s">
        <v>109</v>
      </c>
      <c r="I26" s="90"/>
      <c r="J26" s="175" t="s">
        <v>110</v>
      </c>
      <c r="K26" s="175"/>
      <c r="L26" s="175"/>
      <c r="M26" s="175"/>
      <c r="N26" s="175"/>
    </row>
    <row r="27" spans="1:14" ht="12.75">
      <c r="A27" s="174"/>
      <c r="B27" s="174"/>
      <c r="C27" s="88"/>
      <c r="D27" s="174"/>
      <c r="E27" s="91" t="s">
        <v>111</v>
      </c>
      <c r="F27" s="92"/>
      <c r="G27" s="92"/>
      <c r="H27" s="92"/>
      <c r="I27" s="93"/>
      <c r="J27" s="174"/>
      <c r="K27" s="174"/>
      <c r="L27" s="174"/>
      <c r="M27" s="174"/>
      <c r="N27" s="174"/>
    </row>
    <row r="28" spans="1:14" ht="12.75">
      <c r="A28" s="63">
        <v>2</v>
      </c>
      <c r="B28" s="176" t="s">
        <v>123</v>
      </c>
      <c r="C28" s="63"/>
      <c r="D28" s="74" t="s">
        <v>118</v>
      </c>
      <c r="E28" s="78">
        <v>45</v>
      </c>
      <c r="F28" s="66" t="s">
        <v>113</v>
      </c>
      <c r="G28" s="66" t="s">
        <v>113</v>
      </c>
      <c r="H28" s="66" t="s">
        <v>113</v>
      </c>
      <c r="I28" s="67"/>
      <c r="J28" s="164" t="s">
        <v>557</v>
      </c>
      <c r="K28" s="165"/>
      <c r="L28" s="165"/>
      <c r="M28" s="165"/>
      <c r="N28" s="166"/>
    </row>
    <row r="29" spans="2:14" ht="12.75">
      <c r="B29" s="177"/>
      <c r="C29" s="62"/>
      <c r="D29" s="74" t="s">
        <v>114</v>
      </c>
      <c r="E29" s="78">
        <v>25</v>
      </c>
      <c r="F29" s="68" t="e">
        <f>+((+#REF!*4)*100)/#REF!</f>
        <v>#REF!</v>
      </c>
      <c r="G29" s="68" t="e">
        <f>+((+#REF!*4)*100)/#REF!</f>
        <v>#REF!</v>
      </c>
      <c r="H29" s="68" t="e">
        <f>+((+#REF!*4)*100)/#REF!</f>
        <v>#REF!</v>
      </c>
      <c r="I29" s="69"/>
      <c r="J29" s="167"/>
      <c r="K29" s="168"/>
      <c r="L29" s="168"/>
      <c r="M29" s="168"/>
      <c r="N29" s="169"/>
    </row>
    <row r="30" spans="2:14" ht="12.75">
      <c r="B30" s="177"/>
      <c r="C30" s="62"/>
      <c r="D30" s="74" t="s">
        <v>120</v>
      </c>
      <c r="E30" s="78">
        <v>40</v>
      </c>
      <c r="F30" s="70" t="e">
        <f>+((+#REF!*4)*100)/#REF!</f>
        <v>#REF!</v>
      </c>
      <c r="G30" s="70" t="e">
        <f>+((+#REF!*4)*100)/#REF!</f>
        <v>#REF!</v>
      </c>
      <c r="H30" s="70" t="e">
        <f>+((+#REF!*4)*100)/#REF!</f>
        <v>#REF!</v>
      </c>
      <c r="I30" s="69"/>
      <c r="J30" s="167"/>
      <c r="K30" s="168"/>
      <c r="L30" s="168"/>
      <c r="M30" s="168"/>
      <c r="N30" s="169"/>
    </row>
    <row r="31" spans="2:14" ht="12.75">
      <c r="B31" s="177"/>
      <c r="C31" s="62"/>
      <c r="D31" s="74" t="s">
        <v>124</v>
      </c>
      <c r="E31" s="78">
        <v>40</v>
      </c>
      <c r="F31" s="70" t="e">
        <f>+((+#REF!*4)*100)/#REF!</f>
        <v>#REF!</v>
      </c>
      <c r="G31" s="70" t="e">
        <f>+((+#REF!*4)*100)/#REF!</f>
        <v>#REF!</v>
      </c>
      <c r="H31" s="70" t="e">
        <f>+((+#REF!*4)*100)/#REF!</f>
        <v>#REF!</v>
      </c>
      <c r="I31" s="69"/>
      <c r="J31" s="167"/>
      <c r="K31" s="168"/>
      <c r="L31" s="168"/>
      <c r="M31" s="168"/>
      <c r="N31" s="169"/>
    </row>
    <row r="32" spans="2:14" ht="12.75">
      <c r="B32" s="177"/>
      <c r="C32" s="62"/>
      <c r="D32" s="74" t="s">
        <v>116</v>
      </c>
      <c r="E32" s="78">
        <v>0.1</v>
      </c>
      <c r="F32" s="70" t="e">
        <f>+((+#REF!*4)*100)/#REF!</f>
        <v>#REF!</v>
      </c>
      <c r="G32" s="70" t="e">
        <f>+((+#REF!*4)*100)/#REF!</f>
        <v>#REF!</v>
      </c>
      <c r="H32" s="70" t="e">
        <f>+((+#REF!*4)*100)/#REF!</f>
        <v>#REF!</v>
      </c>
      <c r="I32" s="69"/>
      <c r="J32" s="167"/>
      <c r="K32" s="168"/>
      <c r="L32" s="168"/>
      <c r="M32" s="168"/>
      <c r="N32" s="169"/>
    </row>
    <row r="33" spans="2:14" ht="12.75">
      <c r="B33" s="177"/>
      <c r="C33" s="62"/>
      <c r="D33" s="74" t="s">
        <v>115</v>
      </c>
      <c r="E33" s="78">
        <v>3</v>
      </c>
      <c r="F33" s="70" t="e">
        <f>+((+#REF!*4)*100)/#REF!</f>
        <v>#REF!</v>
      </c>
      <c r="G33" s="70" t="e">
        <f>+((+#REF!*4)*100)/#REF!</f>
        <v>#REF!</v>
      </c>
      <c r="H33" s="70" t="e">
        <f>+((+#REF!*4)*100)/#REF!</f>
        <v>#REF!</v>
      </c>
      <c r="I33" s="69"/>
      <c r="J33" s="167"/>
      <c r="K33" s="168"/>
      <c r="L33" s="168"/>
      <c r="M33" s="168"/>
      <c r="N33" s="169"/>
    </row>
    <row r="34" spans="2:14" ht="12.75">
      <c r="B34" s="177"/>
      <c r="C34" s="62"/>
      <c r="D34" s="64" t="s">
        <v>138</v>
      </c>
      <c r="E34" s="70">
        <v>60</v>
      </c>
      <c r="F34" s="70" t="e">
        <f>+((+#REF!*4)*100)/#REF!</f>
        <v>#REF!</v>
      </c>
      <c r="G34" s="70" t="e">
        <f>+((+#REF!*4)*100)/#REF!</f>
        <v>#REF!</v>
      </c>
      <c r="H34" s="70" t="e">
        <f>+((+#REF!*4)*100)/#REF!</f>
        <v>#REF!</v>
      </c>
      <c r="I34" s="69"/>
      <c r="J34" s="167"/>
      <c r="K34" s="168"/>
      <c r="L34" s="168"/>
      <c r="M34" s="168"/>
      <c r="N34" s="169"/>
    </row>
    <row r="35" spans="2:14" ht="12.75">
      <c r="B35" s="177"/>
      <c r="C35" s="62"/>
      <c r="D35" s="64" t="s">
        <v>368</v>
      </c>
      <c r="E35" s="70">
        <v>20</v>
      </c>
      <c r="F35" s="70" t="e">
        <f>+((+#REF!*4)*100)/#REF!</f>
        <v>#REF!</v>
      </c>
      <c r="G35" s="70" t="e">
        <f>+((+#REF!*4)*100)/#REF!</f>
        <v>#REF!</v>
      </c>
      <c r="H35" s="70" t="e">
        <f>+((+#REF!*4)*100)/#REF!</f>
        <v>#REF!</v>
      </c>
      <c r="I35" s="69"/>
      <c r="J35" s="167"/>
      <c r="K35" s="168"/>
      <c r="L35" s="168"/>
      <c r="M35" s="168"/>
      <c r="N35" s="169"/>
    </row>
    <row r="36" spans="2:14" ht="12.75">
      <c r="B36" s="177"/>
      <c r="C36" s="62"/>
      <c r="D36" s="64"/>
      <c r="E36" s="70"/>
      <c r="F36" s="70" t="e">
        <f>+((+#REF!*4)*100)/#REF!</f>
        <v>#REF!</v>
      </c>
      <c r="G36" s="70" t="e">
        <f>+((+#REF!*4)*100)/#REF!</f>
        <v>#REF!</v>
      </c>
      <c r="H36" s="70" t="e">
        <f>+((+#REF!*4)*100)/#REF!</f>
        <v>#REF!</v>
      </c>
      <c r="I36" s="69"/>
      <c r="J36" s="167"/>
      <c r="K36" s="168"/>
      <c r="L36" s="168"/>
      <c r="M36" s="168"/>
      <c r="N36" s="169"/>
    </row>
    <row r="37" spans="2:14" ht="12.75">
      <c r="B37" s="177"/>
      <c r="C37" s="62"/>
      <c r="D37" s="64"/>
      <c r="E37" s="70"/>
      <c r="F37" s="70" t="e">
        <f>+((+#REF!*4)*100)/#REF!</f>
        <v>#REF!</v>
      </c>
      <c r="G37" s="70" t="e">
        <f>+((+#REF!*4)*100)/#REF!</f>
        <v>#REF!</v>
      </c>
      <c r="H37" s="70" t="e">
        <f>+((+#REF!*4)*100)/#REF!</f>
        <v>#REF!</v>
      </c>
      <c r="I37" s="69"/>
      <c r="J37" s="167"/>
      <c r="K37" s="168"/>
      <c r="L37" s="168"/>
      <c r="M37" s="168"/>
      <c r="N37" s="169"/>
    </row>
    <row r="38" spans="2:14" ht="12.75">
      <c r="B38" s="177"/>
      <c r="C38" s="62"/>
      <c r="D38" s="64"/>
      <c r="E38" s="70"/>
      <c r="F38" s="70" t="e">
        <f>+((+#REF!*4)*100)/#REF!</f>
        <v>#REF!</v>
      </c>
      <c r="G38" s="70" t="e">
        <f>+((+#REF!*4)*100)/#REF!</f>
        <v>#REF!</v>
      </c>
      <c r="H38" s="70" t="e">
        <f>+((+#REF!*4)*100)/#REF!</f>
        <v>#REF!</v>
      </c>
      <c r="I38" s="69"/>
      <c r="J38" s="167"/>
      <c r="K38" s="168"/>
      <c r="L38" s="168"/>
      <c r="M38" s="168"/>
      <c r="N38" s="169"/>
    </row>
    <row r="39" spans="2:14" ht="12.75">
      <c r="B39" s="177"/>
      <c r="C39" s="62"/>
      <c r="D39" s="64"/>
      <c r="E39" s="70"/>
      <c r="F39" s="70" t="e">
        <f>+((+#REF!*4)*100)/#REF!</f>
        <v>#REF!</v>
      </c>
      <c r="G39" s="70" t="e">
        <f>+((+#REF!*4)*100)/#REF!</f>
        <v>#REF!</v>
      </c>
      <c r="H39" s="70" t="e">
        <f>+((+#REF!*4)*100)/#REF!</f>
        <v>#REF!</v>
      </c>
      <c r="I39" s="69"/>
      <c r="J39" s="167"/>
      <c r="K39" s="168"/>
      <c r="L39" s="168"/>
      <c r="M39" s="168"/>
      <c r="N39" s="169"/>
    </row>
    <row r="40" spans="2:14" ht="12.75">
      <c r="B40" s="177"/>
      <c r="C40" s="62"/>
      <c r="D40" s="64"/>
      <c r="E40" s="70"/>
      <c r="F40" s="70" t="e">
        <f>+((+#REF!*4)*100)/#REF!</f>
        <v>#REF!</v>
      </c>
      <c r="G40" s="70" t="e">
        <f>+((+#REF!*4)*100)/#REF!</f>
        <v>#REF!</v>
      </c>
      <c r="H40" s="70" t="e">
        <f>+((+#REF!*4)*100)/#REF!</f>
        <v>#REF!</v>
      </c>
      <c r="I40" s="69"/>
      <c r="J40" s="167"/>
      <c r="K40" s="168"/>
      <c r="L40" s="168"/>
      <c r="M40" s="168"/>
      <c r="N40" s="169"/>
    </row>
    <row r="41" spans="2:14" ht="12.75">
      <c r="B41" s="177"/>
      <c r="C41" s="62"/>
      <c r="D41" s="64"/>
      <c r="E41" s="70"/>
      <c r="F41" s="70" t="e">
        <f>+((+#REF!*4)*100)/#REF!</f>
        <v>#REF!</v>
      </c>
      <c r="G41" s="70" t="e">
        <f>+((+#REF!*4)*100)/#REF!</f>
        <v>#REF!</v>
      </c>
      <c r="H41" s="70" t="e">
        <f>+((+#REF!*4)*100)/#REF!</f>
        <v>#REF!</v>
      </c>
      <c r="I41" s="69"/>
      <c r="J41" s="167"/>
      <c r="K41" s="168"/>
      <c r="L41" s="168"/>
      <c r="M41" s="168"/>
      <c r="N41" s="169"/>
    </row>
    <row r="42" spans="2:14" ht="12.75">
      <c r="B42" s="177"/>
      <c r="C42" s="62"/>
      <c r="D42" s="64"/>
      <c r="E42" s="70"/>
      <c r="F42" s="70" t="e">
        <f>+((+#REF!*4)*100)/#REF!</f>
        <v>#REF!</v>
      </c>
      <c r="G42" s="70" t="e">
        <f>+((+#REF!*4)*100)/#REF!</f>
        <v>#REF!</v>
      </c>
      <c r="H42" s="70" t="e">
        <f>+((+#REF!*4)*100)/#REF!</f>
        <v>#REF!</v>
      </c>
      <c r="I42" s="69"/>
      <c r="J42" s="167"/>
      <c r="K42" s="168"/>
      <c r="L42" s="168"/>
      <c r="M42" s="168"/>
      <c r="N42" s="169"/>
    </row>
    <row r="43" spans="2:14" ht="12.75">
      <c r="B43" s="177"/>
      <c r="C43" s="62"/>
      <c r="D43" s="64"/>
      <c r="E43" s="70"/>
      <c r="F43" s="70" t="e">
        <f>+((+#REF!*4)*100)/#REF!</f>
        <v>#REF!</v>
      </c>
      <c r="G43" s="70" t="e">
        <f>+((+#REF!*4)*100)/#REF!</f>
        <v>#REF!</v>
      </c>
      <c r="H43" s="70" t="e">
        <f>+((+#REF!*4)*100)/#REF!</f>
        <v>#REF!</v>
      </c>
      <c r="I43" s="69"/>
      <c r="J43" s="167"/>
      <c r="K43" s="168"/>
      <c r="L43" s="168"/>
      <c r="M43" s="168"/>
      <c r="N43" s="169"/>
    </row>
    <row r="44" spans="2:14" ht="12.75">
      <c r="B44" s="177"/>
      <c r="C44" s="62"/>
      <c r="D44" s="64"/>
      <c r="E44" s="70"/>
      <c r="F44" s="70" t="e">
        <f>+((+#REF!*4)*100)/#REF!</f>
        <v>#REF!</v>
      </c>
      <c r="G44" s="70" t="e">
        <f>+((+#REF!*4)*100)/#REF!</f>
        <v>#REF!</v>
      </c>
      <c r="H44" s="70" t="e">
        <f>+((+#REF!*4)*100)/#REF!</f>
        <v>#REF!</v>
      </c>
      <c r="I44" s="69"/>
      <c r="J44" s="167"/>
      <c r="K44" s="168"/>
      <c r="L44" s="168"/>
      <c r="M44" s="168"/>
      <c r="N44" s="169"/>
    </row>
    <row r="45" spans="2:14" ht="12.75">
      <c r="B45" s="177"/>
      <c r="C45" s="62"/>
      <c r="D45" s="64"/>
      <c r="E45" s="70"/>
      <c r="F45" s="70" t="e">
        <f>+((+#REF!*4)*100)/#REF!</f>
        <v>#REF!</v>
      </c>
      <c r="G45" s="70" t="e">
        <f>+((+#REF!*4)*100)/#REF!</f>
        <v>#REF!</v>
      </c>
      <c r="H45" s="70" t="e">
        <f>+((+#REF!*4)*100)/#REF!</f>
        <v>#REF!</v>
      </c>
      <c r="I45" s="69"/>
      <c r="J45" s="167"/>
      <c r="K45" s="168"/>
      <c r="L45" s="168"/>
      <c r="M45" s="168"/>
      <c r="N45" s="169"/>
    </row>
    <row r="46" spans="2:14" ht="12.75">
      <c r="B46" s="177"/>
      <c r="C46" s="62"/>
      <c r="D46" s="64"/>
      <c r="E46" s="70"/>
      <c r="F46" s="70" t="e">
        <f>+((+#REF!*4)*100)/#REF!</f>
        <v>#REF!</v>
      </c>
      <c r="G46" s="70" t="e">
        <f>+((+#REF!*4)*100)/#REF!</f>
        <v>#REF!</v>
      </c>
      <c r="H46" s="70" t="e">
        <f>+((+#REF!*4)*100)/#REF!</f>
        <v>#REF!</v>
      </c>
      <c r="I46" s="69"/>
      <c r="J46" s="167"/>
      <c r="K46" s="168"/>
      <c r="L46" s="168"/>
      <c r="M46" s="168"/>
      <c r="N46" s="169"/>
    </row>
    <row r="47" spans="2:14" ht="12.75">
      <c r="B47" s="177"/>
      <c r="C47" s="62"/>
      <c r="D47" s="64"/>
      <c r="E47" s="70"/>
      <c r="F47" s="68"/>
      <c r="G47" s="68"/>
      <c r="H47" s="68"/>
      <c r="I47" s="69"/>
      <c r="J47" s="167"/>
      <c r="K47" s="168"/>
      <c r="L47" s="168"/>
      <c r="M47" s="168"/>
      <c r="N47" s="169"/>
    </row>
    <row r="48" spans="2:14" ht="12.75">
      <c r="B48" s="178"/>
      <c r="C48" s="62"/>
      <c r="D48" s="71"/>
      <c r="E48" s="72"/>
      <c r="F48" s="73" t="e">
        <f>SUM(F29:F46)</f>
        <v>#REF!</v>
      </c>
      <c r="G48" s="73" t="e">
        <f>SUM(G29:G46)</f>
        <v>#REF!</v>
      </c>
      <c r="H48" s="73" t="e">
        <f>SUM(H29:H46)</f>
        <v>#REF!</v>
      </c>
      <c r="I48" s="69"/>
      <c r="J48" s="170"/>
      <c r="K48" s="171"/>
      <c r="L48" s="171"/>
      <c r="M48" s="171"/>
      <c r="N48" s="172"/>
    </row>
    <row r="49" spans="2:14" ht="12.75">
      <c r="B49" s="61"/>
      <c r="C49" s="62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2:14" ht="12.75">
      <c r="B50" s="61"/>
      <c r="C50" s="62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1:14" ht="12.75">
      <c r="A51" s="173" t="s">
        <v>359</v>
      </c>
      <c r="B51" s="173" t="s">
        <v>360</v>
      </c>
      <c r="C51" s="88"/>
      <c r="D51" s="175" t="s">
        <v>105</v>
      </c>
      <c r="E51" s="89" t="s">
        <v>106</v>
      </c>
      <c r="F51" s="89" t="s">
        <v>107</v>
      </c>
      <c r="G51" s="89" t="s">
        <v>108</v>
      </c>
      <c r="H51" s="89" t="s">
        <v>109</v>
      </c>
      <c r="I51" s="90"/>
      <c r="J51" s="175" t="s">
        <v>110</v>
      </c>
      <c r="K51" s="175"/>
      <c r="L51" s="175"/>
      <c r="M51" s="175"/>
      <c r="N51" s="175"/>
    </row>
    <row r="52" spans="1:14" ht="12.75">
      <c r="A52" s="174"/>
      <c r="B52" s="174"/>
      <c r="C52" s="88"/>
      <c r="D52" s="174"/>
      <c r="E52" s="91" t="s">
        <v>111</v>
      </c>
      <c r="F52" s="92"/>
      <c r="G52" s="92"/>
      <c r="H52" s="92"/>
      <c r="I52" s="93"/>
      <c r="J52" s="174"/>
      <c r="K52" s="174"/>
      <c r="L52" s="174"/>
      <c r="M52" s="174"/>
      <c r="N52" s="174"/>
    </row>
    <row r="53" spans="1:14" ht="12.75">
      <c r="A53" s="63">
        <v>3</v>
      </c>
      <c r="B53" s="176" t="s">
        <v>66</v>
      </c>
      <c r="C53" s="63"/>
      <c r="D53" s="74" t="s">
        <v>117</v>
      </c>
      <c r="E53" s="78" t="s">
        <v>170</v>
      </c>
      <c r="F53" s="66" t="s">
        <v>113</v>
      </c>
      <c r="G53" s="66" t="s">
        <v>113</v>
      </c>
      <c r="H53" s="66" t="s">
        <v>113</v>
      </c>
      <c r="I53" s="67"/>
      <c r="J53" s="164" t="s">
        <v>550</v>
      </c>
      <c r="K53" s="165"/>
      <c r="L53" s="165"/>
      <c r="M53" s="165"/>
      <c r="N53" s="166"/>
    </row>
    <row r="54" spans="2:14" ht="12.75">
      <c r="B54" s="177"/>
      <c r="C54" s="62"/>
      <c r="D54" s="74" t="s">
        <v>119</v>
      </c>
      <c r="E54" s="78">
        <v>25</v>
      </c>
      <c r="F54" s="68" t="e">
        <f>+((+#REF!*4)*100)/#REF!</f>
        <v>#REF!</v>
      </c>
      <c r="G54" s="68" t="e">
        <f>+((+#REF!*4)*100)/#REF!</f>
        <v>#REF!</v>
      </c>
      <c r="H54" s="68" t="e">
        <f>+((+#REF!*4)*100)/#REF!</f>
        <v>#REF!</v>
      </c>
      <c r="I54" s="69"/>
      <c r="J54" s="167"/>
      <c r="K54" s="168"/>
      <c r="L54" s="168"/>
      <c r="M54" s="168"/>
      <c r="N54" s="169"/>
    </row>
    <row r="55" spans="2:14" ht="12.75">
      <c r="B55" s="177"/>
      <c r="C55" s="62"/>
      <c r="D55" s="74" t="s">
        <v>115</v>
      </c>
      <c r="E55" s="78">
        <v>3</v>
      </c>
      <c r="F55" s="70" t="e">
        <f>+((+#REF!*4)*100)/#REF!</f>
        <v>#REF!</v>
      </c>
      <c r="G55" s="70" t="e">
        <f>+((+#REF!*4)*100)/#REF!</f>
        <v>#REF!</v>
      </c>
      <c r="H55" s="70" t="e">
        <f>+((+#REF!*4)*100)/#REF!</f>
        <v>#REF!</v>
      </c>
      <c r="I55" s="69"/>
      <c r="J55" s="167"/>
      <c r="K55" s="168"/>
      <c r="L55" s="168"/>
      <c r="M55" s="168"/>
      <c r="N55" s="169"/>
    </row>
    <row r="56" spans="2:14" ht="12.75">
      <c r="B56" s="177"/>
      <c r="C56" s="62"/>
      <c r="D56" s="74" t="s">
        <v>118</v>
      </c>
      <c r="E56" s="78">
        <v>30</v>
      </c>
      <c r="F56" s="70" t="e">
        <f>+((+#REF!*4)*100)/#REF!</f>
        <v>#REF!</v>
      </c>
      <c r="G56" s="70" t="e">
        <f>+((+#REF!*4)*100)/#REF!</f>
        <v>#REF!</v>
      </c>
      <c r="H56" s="70" t="e">
        <f>+((+#REF!*4)*100)/#REF!</f>
        <v>#REF!</v>
      </c>
      <c r="I56" s="69"/>
      <c r="J56" s="167"/>
      <c r="K56" s="168"/>
      <c r="L56" s="168"/>
      <c r="M56" s="168"/>
      <c r="N56" s="169"/>
    </row>
    <row r="57" spans="2:14" ht="12.75">
      <c r="B57" s="177"/>
      <c r="C57" s="62"/>
      <c r="D57" s="74" t="s">
        <v>18</v>
      </c>
      <c r="E57" s="78">
        <v>40</v>
      </c>
      <c r="F57" s="70" t="e">
        <f>+((+#REF!*4)*100)/#REF!</f>
        <v>#REF!</v>
      </c>
      <c r="G57" s="70" t="e">
        <f>+((+#REF!*4)*100)/#REF!</f>
        <v>#REF!</v>
      </c>
      <c r="H57" s="70" t="e">
        <f>+((+#REF!*4)*100)/#REF!</f>
        <v>#REF!</v>
      </c>
      <c r="I57" s="69"/>
      <c r="J57" s="167"/>
      <c r="K57" s="168"/>
      <c r="L57" s="168"/>
      <c r="M57" s="168"/>
      <c r="N57" s="169"/>
    </row>
    <row r="58" spans="2:14" ht="12.75">
      <c r="B58" s="177"/>
      <c r="C58" s="62"/>
      <c r="D58" s="74" t="s">
        <v>121</v>
      </c>
      <c r="E58" s="78">
        <v>60</v>
      </c>
      <c r="F58" s="70" t="e">
        <f>+((+#REF!*4)*100)/#REF!</f>
        <v>#REF!</v>
      </c>
      <c r="G58" s="70" t="e">
        <f>+((+#REF!*4)*100)/#REF!</f>
        <v>#REF!</v>
      </c>
      <c r="H58" s="70" t="e">
        <f>+((+#REF!*4)*100)/#REF!</f>
        <v>#REF!</v>
      </c>
      <c r="I58" s="69"/>
      <c r="J58" s="167"/>
      <c r="K58" s="168"/>
      <c r="L58" s="168"/>
      <c r="M58" s="168"/>
      <c r="N58" s="169"/>
    </row>
    <row r="59" spans="2:14" ht="12.75">
      <c r="B59" s="177"/>
      <c r="C59" s="62"/>
      <c r="D59" s="74" t="s">
        <v>116</v>
      </c>
      <c r="E59" s="75">
        <v>0.1</v>
      </c>
      <c r="F59" s="70" t="e">
        <f>+((+#REF!*4)*100)/#REF!</f>
        <v>#REF!</v>
      </c>
      <c r="G59" s="70" t="e">
        <f>+((+#REF!*4)*100)/#REF!</f>
        <v>#REF!</v>
      </c>
      <c r="H59" s="70" t="e">
        <f>+((+#REF!*4)*100)/#REF!</f>
        <v>#REF!</v>
      </c>
      <c r="I59" s="69"/>
      <c r="J59" s="167"/>
      <c r="K59" s="168"/>
      <c r="L59" s="168"/>
      <c r="M59" s="168"/>
      <c r="N59" s="169"/>
    </row>
    <row r="60" spans="2:14" ht="12.75">
      <c r="B60" s="177"/>
      <c r="C60" s="62"/>
      <c r="D60" s="74" t="s">
        <v>368</v>
      </c>
      <c r="E60" s="75">
        <v>20</v>
      </c>
      <c r="F60" s="70" t="e">
        <f>+((+#REF!*4)*100)/#REF!</f>
        <v>#REF!</v>
      </c>
      <c r="G60" s="70" t="e">
        <f>+((+#REF!*4)*100)/#REF!</f>
        <v>#REF!</v>
      </c>
      <c r="H60" s="70" t="e">
        <f>+((+#REF!*4)*100)/#REF!</f>
        <v>#REF!</v>
      </c>
      <c r="I60" s="69"/>
      <c r="J60" s="167"/>
      <c r="K60" s="168"/>
      <c r="L60" s="168"/>
      <c r="M60" s="168"/>
      <c r="N60" s="169"/>
    </row>
    <row r="61" spans="2:14" ht="12.75">
      <c r="B61" s="177"/>
      <c r="C61" s="62"/>
      <c r="D61" s="74"/>
      <c r="E61" s="75"/>
      <c r="F61" s="70" t="e">
        <f>+((+#REF!*4)*100)/#REF!</f>
        <v>#REF!</v>
      </c>
      <c r="G61" s="70" t="e">
        <f>+((+#REF!*4)*100)/#REF!</f>
        <v>#REF!</v>
      </c>
      <c r="H61" s="70" t="e">
        <f>+((+#REF!*4)*100)/#REF!</f>
        <v>#REF!</v>
      </c>
      <c r="I61" s="69"/>
      <c r="J61" s="167"/>
      <c r="K61" s="168"/>
      <c r="L61" s="168"/>
      <c r="M61" s="168"/>
      <c r="N61" s="169"/>
    </row>
    <row r="62" spans="2:14" ht="12.75">
      <c r="B62" s="177"/>
      <c r="C62" s="62"/>
      <c r="D62" s="64"/>
      <c r="E62" s="70"/>
      <c r="F62" s="70" t="e">
        <f>+((+#REF!*4)*100)/#REF!</f>
        <v>#REF!</v>
      </c>
      <c r="G62" s="70" t="e">
        <f>+((+#REF!*4)*100)/#REF!</f>
        <v>#REF!</v>
      </c>
      <c r="H62" s="70" t="e">
        <f>+((+#REF!*4)*100)/#REF!</f>
        <v>#REF!</v>
      </c>
      <c r="I62" s="69"/>
      <c r="J62" s="167"/>
      <c r="K62" s="168"/>
      <c r="L62" s="168"/>
      <c r="M62" s="168"/>
      <c r="N62" s="169"/>
    </row>
    <row r="63" spans="2:14" ht="12.75">
      <c r="B63" s="177"/>
      <c r="C63" s="62"/>
      <c r="D63" s="64"/>
      <c r="E63" s="70"/>
      <c r="F63" s="70" t="e">
        <f>+((+#REF!*4)*100)/#REF!</f>
        <v>#REF!</v>
      </c>
      <c r="G63" s="70" t="e">
        <f>+((+#REF!*4)*100)/#REF!</f>
        <v>#REF!</v>
      </c>
      <c r="H63" s="70" t="e">
        <f>+((+#REF!*4)*100)/#REF!</f>
        <v>#REF!</v>
      </c>
      <c r="I63" s="69"/>
      <c r="J63" s="167"/>
      <c r="K63" s="168"/>
      <c r="L63" s="168"/>
      <c r="M63" s="168"/>
      <c r="N63" s="169"/>
    </row>
    <row r="64" spans="2:14" ht="12.75">
      <c r="B64" s="177"/>
      <c r="C64" s="62"/>
      <c r="D64" s="64"/>
      <c r="E64" s="70"/>
      <c r="F64" s="70" t="e">
        <f>+((+#REF!*4)*100)/#REF!</f>
        <v>#REF!</v>
      </c>
      <c r="G64" s="70" t="e">
        <f>+((+#REF!*4)*100)/#REF!</f>
        <v>#REF!</v>
      </c>
      <c r="H64" s="70" t="e">
        <f>+((+#REF!*4)*100)/#REF!</f>
        <v>#REF!</v>
      </c>
      <c r="I64" s="69"/>
      <c r="J64" s="167"/>
      <c r="K64" s="168"/>
      <c r="L64" s="168"/>
      <c r="M64" s="168"/>
      <c r="N64" s="169"/>
    </row>
    <row r="65" spans="2:14" ht="12.75">
      <c r="B65" s="177"/>
      <c r="C65" s="62"/>
      <c r="D65" s="64"/>
      <c r="E65" s="70"/>
      <c r="F65" s="70" t="e">
        <f>+((+#REF!*4)*100)/#REF!</f>
        <v>#REF!</v>
      </c>
      <c r="G65" s="70" t="e">
        <f>+((+#REF!*4)*100)/#REF!</f>
        <v>#REF!</v>
      </c>
      <c r="H65" s="70" t="e">
        <f>+((+#REF!*4)*100)/#REF!</f>
        <v>#REF!</v>
      </c>
      <c r="I65" s="69"/>
      <c r="J65" s="167"/>
      <c r="K65" s="168"/>
      <c r="L65" s="168"/>
      <c r="M65" s="168"/>
      <c r="N65" s="169"/>
    </row>
    <row r="66" spans="2:14" ht="12.75">
      <c r="B66" s="177"/>
      <c r="C66" s="62"/>
      <c r="D66" s="64"/>
      <c r="E66" s="70"/>
      <c r="F66" s="70" t="e">
        <f>+((+#REF!*4)*100)/#REF!</f>
        <v>#REF!</v>
      </c>
      <c r="G66" s="70" t="e">
        <f>+((+#REF!*4)*100)/#REF!</f>
        <v>#REF!</v>
      </c>
      <c r="H66" s="70" t="e">
        <f>+((+#REF!*4)*100)/#REF!</f>
        <v>#REF!</v>
      </c>
      <c r="I66" s="69"/>
      <c r="J66" s="167"/>
      <c r="K66" s="168"/>
      <c r="L66" s="168"/>
      <c r="M66" s="168"/>
      <c r="N66" s="169"/>
    </row>
    <row r="67" spans="2:14" ht="12.75">
      <c r="B67" s="177"/>
      <c r="C67" s="62"/>
      <c r="D67" s="64"/>
      <c r="E67" s="70"/>
      <c r="F67" s="70" t="e">
        <f>+((+#REF!*4)*100)/#REF!</f>
        <v>#REF!</v>
      </c>
      <c r="G67" s="70" t="e">
        <f>+((+#REF!*4)*100)/#REF!</f>
        <v>#REF!</v>
      </c>
      <c r="H67" s="70" t="e">
        <f>+((+#REF!*4)*100)/#REF!</f>
        <v>#REF!</v>
      </c>
      <c r="I67" s="69"/>
      <c r="J67" s="167"/>
      <c r="K67" s="168"/>
      <c r="L67" s="168"/>
      <c r="M67" s="168"/>
      <c r="N67" s="169"/>
    </row>
    <row r="68" spans="2:14" ht="12.75">
      <c r="B68" s="177"/>
      <c r="C68" s="62"/>
      <c r="D68" s="64"/>
      <c r="E68" s="70"/>
      <c r="F68" s="70" t="e">
        <f>+((+#REF!*4)*100)/#REF!</f>
        <v>#REF!</v>
      </c>
      <c r="G68" s="70" t="e">
        <f>+((+#REF!*4)*100)/#REF!</f>
        <v>#REF!</v>
      </c>
      <c r="H68" s="70" t="e">
        <f>+((+#REF!*4)*100)/#REF!</f>
        <v>#REF!</v>
      </c>
      <c r="I68" s="69"/>
      <c r="J68" s="167"/>
      <c r="K68" s="168"/>
      <c r="L68" s="168"/>
      <c r="M68" s="168"/>
      <c r="N68" s="169"/>
    </row>
    <row r="69" spans="2:14" ht="12.75">
      <c r="B69" s="177"/>
      <c r="C69" s="62"/>
      <c r="D69" s="64"/>
      <c r="E69" s="70"/>
      <c r="F69" s="70" t="e">
        <f>+((+#REF!*4)*100)/#REF!</f>
        <v>#REF!</v>
      </c>
      <c r="G69" s="70" t="e">
        <f>+((+#REF!*4)*100)/#REF!</f>
        <v>#REF!</v>
      </c>
      <c r="H69" s="70" t="e">
        <f>+((+#REF!*4)*100)/#REF!</f>
        <v>#REF!</v>
      </c>
      <c r="I69" s="69"/>
      <c r="J69" s="167"/>
      <c r="K69" s="168"/>
      <c r="L69" s="168"/>
      <c r="M69" s="168"/>
      <c r="N69" s="169"/>
    </row>
    <row r="70" spans="2:14" ht="12.75">
      <c r="B70" s="177"/>
      <c r="C70" s="62"/>
      <c r="D70" s="64"/>
      <c r="E70" s="70"/>
      <c r="F70" s="70" t="e">
        <f>+((+#REF!*4)*100)/#REF!</f>
        <v>#REF!</v>
      </c>
      <c r="G70" s="70" t="e">
        <f>+((+#REF!*4)*100)/#REF!</f>
        <v>#REF!</v>
      </c>
      <c r="H70" s="70" t="e">
        <f>+((+#REF!*4)*100)/#REF!</f>
        <v>#REF!</v>
      </c>
      <c r="I70" s="69"/>
      <c r="J70" s="167"/>
      <c r="K70" s="168"/>
      <c r="L70" s="168"/>
      <c r="M70" s="168"/>
      <c r="N70" s="169"/>
    </row>
    <row r="71" spans="2:14" ht="12.75">
      <c r="B71" s="177"/>
      <c r="C71" s="62"/>
      <c r="D71" s="64"/>
      <c r="E71" s="70"/>
      <c r="F71" s="70" t="e">
        <f>+((+#REF!*4)*100)/#REF!</f>
        <v>#REF!</v>
      </c>
      <c r="G71" s="70" t="e">
        <f>+((+#REF!*4)*100)/#REF!</f>
        <v>#REF!</v>
      </c>
      <c r="H71" s="70" t="e">
        <f>+((+#REF!*4)*100)/#REF!</f>
        <v>#REF!</v>
      </c>
      <c r="I71" s="69"/>
      <c r="J71" s="167"/>
      <c r="K71" s="168"/>
      <c r="L71" s="168"/>
      <c r="M71" s="168"/>
      <c r="N71" s="169"/>
    </row>
    <row r="72" spans="2:14" ht="12.75">
      <c r="B72" s="177"/>
      <c r="C72" s="62"/>
      <c r="D72" s="64"/>
      <c r="E72" s="70"/>
      <c r="F72" s="68"/>
      <c r="G72" s="68"/>
      <c r="H72" s="68"/>
      <c r="I72" s="69"/>
      <c r="J72" s="167"/>
      <c r="K72" s="168"/>
      <c r="L72" s="168"/>
      <c r="M72" s="168"/>
      <c r="N72" s="169"/>
    </row>
    <row r="73" spans="2:14" ht="12.75">
      <c r="B73" s="178"/>
      <c r="C73" s="62"/>
      <c r="D73" s="71"/>
      <c r="E73" s="72"/>
      <c r="F73" s="73" t="e">
        <f>SUM(F54:F71)</f>
        <v>#REF!</v>
      </c>
      <c r="G73" s="73" t="e">
        <f>SUM(G54:G71)</f>
        <v>#REF!</v>
      </c>
      <c r="H73" s="73" t="e">
        <f>SUM(H54:H71)</f>
        <v>#REF!</v>
      </c>
      <c r="I73" s="69"/>
      <c r="J73" s="170"/>
      <c r="K73" s="171"/>
      <c r="L73" s="171"/>
      <c r="M73" s="171"/>
      <c r="N73" s="172"/>
    </row>
    <row r="74" spans="2:14" ht="12.75">
      <c r="B74" s="61"/>
      <c r="C74" s="62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</row>
    <row r="75" spans="2:14" ht="12.75">
      <c r="B75" s="61"/>
      <c r="C75" s="62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</row>
    <row r="76" spans="1:14" ht="12.75">
      <c r="A76" s="173" t="s">
        <v>359</v>
      </c>
      <c r="B76" s="173" t="s">
        <v>360</v>
      </c>
      <c r="C76" s="88"/>
      <c r="D76" s="175" t="s">
        <v>105</v>
      </c>
      <c r="E76" s="89" t="s">
        <v>106</v>
      </c>
      <c r="F76" s="89" t="s">
        <v>107</v>
      </c>
      <c r="G76" s="89" t="s">
        <v>108</v>
      </c>
      <c r="H76" s="89" t="s">
        <v>109</v>
      </c>
      <c r="I76" s="90"/>
      <c r="J76" s="175" t="s">
        <v>110</v>
      </c>
      <c r="K76" s="175"/>
      <c r="L76" s="175"/>
      <c r="M76" s="175"/>
      <c r="N76" s="175"/>
    </row>
    <row r="77" spans="1:14" ht="12.75">
      <c r="A77" s="174"/>
      <c r="B77" s="174"/>
      <c r="C77" s="88"/>
      <c r="D77" s="174"/>
      <c r="E77" s="91" t="s">
        <v>111</v>
      </c>
      <c r="F77" s="92"/>
      <c r="G77" s="92"/>
      <c r="H77" s="92"/>
      <c r="I77" s="93"/>
      <c r="J77" s="174"/>
      <c r="K77" s="174"/>
      <c r="L77" s="174"/>
      <c r="M77" s="174"/>
      <c r="N77" s="174"/>
    </row>
    <row r="78" spans="1:14" ht="12.75">
      <c r="A78" s="63">
        <v>4</v>
      </c>
      <c r="B78" s="176" t="s">
        <v>19</v>
      </c>
      <c r="C78" s="63"/>
      <c r="D78" s="74" t="s">
        <v>118</v>
      </c>
      <c r="E78" s="78">
        <v>30</v>
      </c>
      <c r="F78" s="66" t="s">
        <v>113</v>
      </c>
      <c r="G78" s="66" t="s">
        <v>113</v>
      </c>
      <c r="H78" s="66" t="s">
        <v>113</v>
      </c>
      <c r="I78" s="67"/>
      <c r="J78" s="164" t="s">
        <v>559</v>
      </c>
      <c r="K78" s="165"/>
      <c r="L78" s="165"/>
      <c r="M78" s="165"/>
      <c r="N78" s="166"/>
    </row>
    <row r="79" spans="2:14" ht="12.75">
      <c r="B79" s="177"/>
      <c r="C79" s="62"/>
      <c r="D79" s="74" t="s">
        <v>119</v>
      </c>
      <c r="E79" s="78">
        <v>25</v>
      </c>
      <c r="F79" s="68" t="e">
        <f>+((+#REF!*4)*100)/#REF!</f>
        <v>#REF!</v>
      </c>
      <c r="G79" s="68" t="e">
        <f>+((+#REF!*4)*100)/#REF!</f>
        <v>#REF!</v>
      </c>
      <c r="H79" s="68" t="e">
        <f>+((+#REF!*4)*100)/#REF!</f>
        <v>#REF!</v>
      </c>
      <c r="I79" s="69"/>
      <c r="J79" s="167"/>
      <c r="K79" s="168"/>
      <c r="L79" s="168"/>
      <c r="M79" s="168"/>
      <c r="N79" s="169"/>
    </row>
    <row r="80" spans="2:14" ht="12.75">
      <c r="B80" s="177"/>
      <c r="C80" s="62"/>
      <c r="D80" s="74" t="s">
        <v>117</v>
      </c>
      <c r="E80" s="78" t="s">
        <v>170</v>
      </c>
      <c r="F80" s="70" t="e">
        <f>+((+#REF!*4)*100)/#REF!</f>
        <v>#REF!</v>
      </c>
      <c r="G80" s="70" t="e">
        <f>+((+#REF!*4)*100)/#REF!</f>
        <v>#REF!</v>
      </c>
      <c r="H80" s="70" t="e">
        <f>+((+#REF!*4)*100)/#REF!</f>
        <v>#REF!</v>
      </c>
      <c r="I80" s="69"/>
      <c r="J80" s="167"/>
      <c r="K80" s="168"/>
      <c r="L80" s="168"/>
      <c r="M80" s="168"/>
      <c r="N80" s="169"/>
    </row>
    <row r="81" spans="2:14" ht="12.75">
      <c r="B81" s="177"/>
      <c r="C81" s="62"/>
      <c r="D81" s="74" t="s">
        <v>115</v>
      </c>
      <c r="E81" s="78">
        <v>3</v>
      </c>
      <c r="F81" s="70" t="e">
        <f>+((+#REF!*4)*100)/#REF!</f>
        <v>#REF!</v>
      </c>
      <c r="G81" s="70" t="e">
        <f>+((+#REF!*4)*100)/#REF!</f>
        <v>#REF!</v>
      </c>
      <c r="H81" s="70" t="e">
        <f>+((+#REF!*4)*100)/#REF!</f>
        <v>#REF!</v>
      </c>
      <c r="I81" s="69"/>
      <c r="J81" s="167"/>
      <c r="K81" s="168"/>
      <c r="L81" s="168"/>
      <c r="M81" s="168"/>
      <c r="N81" s="169"/>
    </row>
    <row r="82" spans="2:14" ht="12.75">
      <c r="B82" s="177"/>
      <c r="C82" s="62"/>
      <c r="D82" s="74" t="s">
        <v>126</v>
      </c>
      <c r="E82" s="78">
        <v>35</v>
      </c>
      <c r="F82" s="70" t="e">
        <f>+((+#REF!*4)*100)/#REF!</f>
        <v>#REF!</v>
      </c>
      <c r="G82" s="70" t="e">
        <f>+((+#REF!*4)*100)/#REF!</f>
        <v>#REF!</v>
      </c>
      <c r="H82" s="70" t="e">
        <f>+((+#REF!*4)*100)/#REF!</f>
        <v>#REF!</v>
      </c>
      <c r="I82" s="69"/>
      <c r="J82" s="167"/>
      <c r="K82" s="168"/>
      <c r="L82" s="168"/>
      <c r="M82" s="168"/>
      <c r="N82" s="169"/>
    </row>
    <row r="83" spans="2:14" ht="12.75">
      <c r="B83" s="177"/>
      <c r="C83" s="62"/>
      <c r="D83" s="74" t="s">
        <v>121</v>
      </c>
      <c r="E83" s="78">
        <v>60</v>
      </c>
      <c r="F83" s="70" t="e">
        <f>+((+#REF!*4)*100)/#REF!</f>
        <v>#REF!</v>
      </c>
      <c r="G83" s="70" t="e">
        <f>+((+#REF!*4)*100)/#REF!</f>
        <v>#REF!</v>
      </c>
      <c r="H83" s="70" t="e">
        <f>+((+#REF!*4)*100)/#REF!</f>
        <v>#REF!</v>
      </c>
      <c r="I83" s="69"/>
      <c r="J83" s="167"/>
      <c r="K83" s="168"/>
      <c r="L83" s="168"/>
      <c r="M83" s="168"/>
      <c r="N83" s="169"/>
    </row>
    <row r="84" spans="2:14" ht="12.75">
      <c r="B84" s="177"/>
      <c r="C84" s="62"/>
      <c r="D84" s="74" t="s">
        <v>116</v>
      </c>
      <c r="E84" s="78">
        <v>0.1</v>
      </c>
      <c r="F84" s="70" t="e">
        <f>+((+#REF!*4)*100)/#REF!</f>
        <v>#REF!</v>
      </c>
      <c r="G84" s="70" t="e">
        <f>+((+#REF!*4)*100)/#REF!</f>
        <v>#REF!</v>
      </c>
      <c r="H84" s="70" t="e">
        <f>+((+#REF!*4)*100)/#REF!</f>
        <v>#REF!</v>
      </c>
      <c r="I84" s="69"/>
      <c r="J84" s="167"/>
      <c r="K84" s="168"/>
      <c r="L84" s="168"/>
      <c r="M84" s="168"/>
      <c r="N84" s="169"/>
    </row>
    <row r="85" spans="2:14" ht="12.75">
      <c r="B85" s="177"/>
      <c r="C85" s="62"/>
      <c r="D85" s="74"/>
      <c r="E85" s="75"/>
      <c r="F85" s="70" t="e">
        <f>+((+#REF!*4)*100)/#REF!</f>
        <v>#REF!</v>
      </c>
      <c r="G85" s="70" t="e">
        <f>+((+#REF!*4)*100)/#REF!</f>
        <v>#REF!</v>
      </c>
      <c r="H85" s="70" t="e">
        <f>+((+#REF!*4)*100)/#REF!</f>
        <v>#REF!</v>
      </c>
      <c r="I85" s="69"/>
      <c r="J85" s="167"/>
      <c r="K85" s="168"/>
      <c r="L85" s="168"/>
      <c r="M85" s="168"/>
      <c r="N85" s="169"/>
    </row>
    <row r="86" spans="2:14" ht="12.75">
      <c r="B86" s="177"/>
      <c r="C86" s="62"/>
      <c r="D86" s="74"/>
      <c r="E86" s="75"/>
      <c r="F86" s="70" t="e">
        <f>+((+#REF!*4)*100)/#REF!</f>
        <v>#REF!</v>
      </c>
      <c r="G86" s="70" t="e">
        <f>+((+#REF!*4)*100)/#REF!</f>
        <v>#REF!</v>
      </c>
      <c r="H86" s="70" t="e">
        <f>+((+#REF!*4)*100)/#REF!</f>
        <v>#REF!</v>
      </c>
      <c r="I86" s="69"/>
      <c r="J86" s="167"/>
      <c r="K86" s="168"/>
      <c r="L86" s="168"/>
      <c r="M86" s="168"/>
      <c r="N86" s="169"/>
    </row>
    <row r="87" spans="2:14" ht="12.75">
      <c r="B87" s="177"/>
      <c r="C87" s="62"/>
      <c r="D87" s="74"/>
      <c r="E87" s="75"/>
      <c r="F87" s="70" t="e">
        <f>+((+#REF!*4)*100)/#REF!</f>
        <v>#REF!</v>
      </c>
      <c r="G87" s="70" t="e">
        <f>+((+#REF!*4)*100)/#REF!</f>
        <v>#REF!</v>
      </c>
      <c r="H87" s="70" t="e">
        <f>+((+#REF!*4)*100)/#REF!</f>
        <v>#REF!</v>
      </c>
      <c r="I87" s="69"/>
      <c r="J87" s="167"/>
      <c r="K87" s="168"/>
      <c r="L87" s="168"/>
      <c r="M87" s="168"/>
      <c r="N87" s="169"/>
    </row>
    <row r="88" spans="2:14" ht="12.75">
      <c r="B88" s="177"/>
      <c r="C88" s="62"/>
      <c r="D88" s="64"/>
      <c r="E88" s="70"/>
      <c r="F88" s="70" t="e">
        <f>+((+#REF!*4)*100)/#REF!</f>
        <v>#REF!</v>
      </c>
      <c r="G88" s="70" t="e">
        <f>+((+#REF!*4)*100)/#REF!</f>
        <v>#REF!</v>
      </c>
      <c r="H88" s="70" t="e">
        <f>+((+#REF!*4)*100)/#REF!</f>
        <v>#REF!</v>
      </c>
      <c r="I88" s="69"/>
      <c r="J88" s="167"/>
      <c r="K88" s="168"/>
      <c r="L88" s="168"/>
      <c r="M88" s="168"/>
      <c r="N88" s="169"/>
    </row>
    <row r="89" spans="2:14" ht="12.75">
      <c r="B89" s="177"/>
      <c r="C89" s="62"/>
      <c r="D89" s="64"/>
      <c r="E89" s="70"/>
      <c r="F89" s="70" t="e">
        <f>+((+#REF!*4)*100)/#REF!</f>
        <v>#REF!</v>
      </c>
      <c r="G89" s="70" t="e">
        <f>+((+#REF!*4)*100)/#REF!</f>
        <v>#REF!</v>
      </c>
      <c r="H89" s="70" t="e">
        <f>+((+#REF!*4)*100)/#REF!</f>
        <v>#REF!</v>
      </c>
      <c r="I89" s="69"/>
      <c r="J89" s="167"/>
      <c r="K89" s="168"/>
      <c r="L89" s="168"/>
      <c r="M89" s="168"/>
      <c r="N89" s="169"/>
    </row>
    <row r="90" spans="2:14" ht="12.75">
      <c r="B90" s="177"/>
      <c r="C90" s="62"/>
      <c r="D90" s="64"/>
      <c r="E90" s="70"/>
      <c r="F90" s="70" t="e">
        <f>+((+#REF!*4)*100)/#REF!</f>
        <v>#REF!</v>
      </c>
      <c r="G90" s="70" t="e">
        <f>+((+#REF!*4)*100)/#REF!</f>
        <v>#REF!</v>
      </c>
      <c r="H90" s="70" t="e">
        <f>+((+#REF!*4)*100)/#REF!</f>
        <v>#REF!</v>
      </c>
      <c r="I90" s="69"/>
      <c r="J90" s="167"/>
      <c r="K90" s="168"/>
      <c r="L90" s="168"/>
      <c r="M90" s="168"/>
      <c r="N90" s="169"/>
    </row>
    <row r="91" spans="2:14" ht="12.75">
      <c r="B91" s="177"/>
      <c r="C91" s="62"/>
      <c r="D91" s="64"/>
      <c r="E91" s="70"/>
      <c r="F91" s="70" t="e">
        <f>+((+#REF!*4)*100)/#REF!</f>
        <v>#REF!</v>
      </c>
      <c r="G91" s="70" t="e">
        <f>+((+#REF!*4)*100)/#REF!</f>
        <v>#REF!</v>
      </c>
      <c r="H91" s="70" t="e">
        <f>+((+#REF!*4)*100)/#REF!</f>
        <v>#REF!</v>
      </c>
      <c r="I91" s="69"/>
      <c r="J91" s="167"/>
      <c r="K91" s="168"/>
      <c r="L91" s="168"/>
      <c r="M91" s="168"/>
      <c r="N91" s="169"/>
    </row>
    <row r="92" spans="2:14" ht="12.75">
      <c r="B92" s="177"/>
      <c r="C92" s="62"/>
      <c r="D92" s="64"/>
      <c r="E92" s="70"/>
      <c r="F92" s="70" t="e">
        <f>+((+#REF!*4)*100)/#REF!</f>
        <v>#REF!</v>
      </c>
      <c r="G92" s="70" t="e">
        <f>+((+#REF!*4)*100)/#REF!</f>
        <v>#REF!</v>
      </c>
      <c r="H92" s="70" t="e">
        <f>+((+#REF!*4)*100)/#REF!</f>
        <v>#REF!</v>
      </c>
      <c r="I92" s="69"/>
      <c r="J92" s="167"/>
      <c r="K92" s="168"/>
      <c r="L92" s="168"/>
      <c r="M92" s="168"/>
      <c r="N92" s="169"/>
    </row>
    <row r="93" spans="2:14" ht="12.75">
      <c r="B93" s="177"/>
      <c r="C93" s="62"/>
      <c r="D93" s="64"/>
      <c r="E93" s="70"/>
      <c r="F93" s="70" t="e">
        <f>+((+#REF!*4)*100)/#REF!</f>
        <v>#REF!</v>
      </c>
      <c r="G93" s="70" t="e">
        <f>+((+#REF!*4)*100)/#REF!</f>
        <v>#REF!</v>
      </c>
      <c r="H93" s="70" t="e">
        <f>+((+#REF!*4)*100)/#REF!</f>
        <v>#REF!</v>
      </c>
      <c r="I93" s="69"/>
      <c r="J93" s="167"/>
      <c r="K93" s="168"/>
      <c r="L93" s="168"/>
      <c r="M93" s="168"/>
      <c r="N93" s="169"/>
    </row>
    <row r="94" spans="2:14" ht="12.75">
      <c r="B94" s="177"/>
      <c r="C94" s="62"/>
      <c r="D94" s="64"/>
      <c r="E94" s="70"/>
      <c r="F94" s="70" t="e">
        <f>+((+#REF!*4)*100)/#REF!</f>
        <v>#REF!</v>
      </c>
      <c r="G94" s="70" t="e">
        <f>+((+#REF!*4)*100)/#REF!</f>
        <v>#REF!</v>
      </c>
      <c r="H94" s="70" t="e">
        <f>+((+#REF!*4)*100)/#REF!</f>
        <v>#REF!</v>
      </c>
      <c r="I94" s="69"/>
      <c r="J94" s="167"/>
      <c r="K94" s="168"/>
      <c r="L94" s="168"/>
      <c r="M94" s="168"/>
      <c r="N94" s="169"/>
    </row>
    <row r="95" spans="2:14" ht="12.75">
      <c r="B95" s="177"/>
      <c r="C95" s="62"/>
      <c r="D95" s="64"/>
      <c r="E95" s="70"/>
      <c r="F95" s="70" t="e">
        <f>+((+#REF!*4)*100)/#REF!</f>
        <v>#REF!</v>
      </c>
      <c r="G95" s="70" t="e">
        <f>+((+#REF!*4)*100)/#REF!</f>
        <v>#REF!</v>
      </c>
      <c r="H95" s="70" t="e">
        <f>+((+#REF!*4)*100)/#REF!</f>
        <v>#REF!</v>
      </c>
      <c r="I95" s="69"/>
      <c r="J95" s="167"/>
      <c r="K95" s="168"/>
      <c r="L95" s="168"/>
      <c r="M95" s="168"/>
      <c r="N95" s="169"/>
    </row>
    <row r="96" spans="2:14" ht="12.75">
      <c r="B96" s="177"/>
      <c r="C96" s="62"/>
      <c r="D96" s="64"/>
      <c r="E96" s="70"/>
      <c r="F96" s="70" t="e">
        <f>+((+#REF!*4)*100)/#REF!</f>
        <v>#REF!</v>
      </c>
      <c r="G96" s="70" t="e">
        <f>+((+#REF!*4)*100)/#REF!</f>
        <v>#REF!</v>
      </c>
      <c r="H96" s="70" t="e">
        <f>+((+#REF!*4)*100)/#REF!</f>
        <v>#REF!</v>
      </c>
      <c r="I96" s="69"/>
      <c r="J96" s="167"/>
      <c r="K96" s="168"/>
      <c r="L96" s="168"/>
      <c r="M96" s="168"/>
      <c r="N96" s="169"/>
    </row>
    <row r="97" spans="2:14" ht="12.75">
      <c r="B97" s="177"/>
      <c r="C97" s="62"/>
      <c r="D97" s="64"/>
      <c r="E97" s="70"/>
      <c r="F97" s="68"/>
      <c r="G97" s="68"/>
      <c r="H97" s="68"/>
      <c r="I97" s="69"/>
      <c r="J97" s="167"/>
      <c r="K97" s="168"/>
      <c r="L97" s="168"/>
      <c r="M97" s="168"/>
      <c r="N97" s="169"/>
    </row>
    <row r="98" spans="2:14" ht="12.75">
      <c r="B98" s="178"/>
      <c r="C98" s="62"/>
      <c r="D98" s="71"/>
      <c r="E98" s="72"/>
      <c r="F98" s="73" t="e">
        <f>SUM(F79:F96)</f>
        <v>#REF!</v>
      </c>
      <c r="G98" s="73" t="e">
        <f>SUM(G79:G96)</f>
        <v>#REF!</v>
      </c>
      <c r="H98" s="73" t="e">
        <f>SUM(H79:H96)</f>
        <v>#REF!</v>
      </c>
      <c r="I98" s="69"/>
      <c r="J98" s="170"/>
      <c r="K98" s="171"/>
      <c r="L98" s="171"/>
      <c r="M98" s="171"/>
      <c r="N98" s="172"/>
    </row>
    <row r="99" spans="2:14" ht="12.75">
      <c r="B99" s="61"/>
      <c r="C99" s="62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2:14" ht="12.75">
      <c r="B100" s="61"/>
      <c r="C100" s="62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1:14" ht="12.75">
      <c r="A101" s="173" t="s">
        <v>359</v>
      </c>
      <c r="B101" s="173" t="s">
        <v>360</v>
      </c>
      <c r="C101" s="88"/>
      <c r="D101" s="175" t="s">
        <v>105</v>
      </c>
      <c r="E101" s="89" t="s">
        <v>106</v>
      </c>
      <c r="F101" s="89" t="s">
        <v>107</v>
      </c>
      <c r="G101" s="89" t="s">
        <v>108</v>
      </c>
      <c r="H101" s="89" t="s">
        <v>109</v>
      </c>
      <c r="I101" s="90"/>
      <c r="J101" s="175" t="s">
        <v>110</v>
      </c>
      <c r="K101" s="175"/>
      <c r="L101" s="175"/>
      <c r="M101" s="175"/>
      <c r="N101" s="175"/>
    </row>
    <row r="102" spans="1:14" ht="12.75">
      <c r="A102" s="174"/>
      <c r="B102" s="174"/>
      <c r="C102" s="88"/>
      <c r="D102" s="174"/>
      <c r="E102" s="91" t="s">
        <v>111</v>
      </c>
      <c r="F102" s="92"/>
      <c r="G102" s="92"/>
      <c r="H102" s="92"/>
      <c r="I102" s="93"/>
      <c r="J102" s="174"/>
      <c r="K102" s="174"/>
      <c r="L102" s="174"/>
      <c r="M102" s="174"/>
      <c r="N102" s="174"/>
    </row>
    <row r="103" spans="1:14" ht="12.75">
      <c r="A103" s="63">
        <v>5</v>
      </c>
      <c r="B103" s="176" t="s">
        <v>64</v>
      </c>
      <c r="C103" s="63"/>
      <c r="D103" s="74" t="s">
        <v>118</v>
      </c>
      <c r="E103" s="78">
        <v>45</v>
      </c>
      <c r="F103" s="66" t="s">
        <v>113</v>
      </c>
      <c r="G103" s="66" t="s">
        <v>113</v>
      </c>
      <c r="H103" s="66" t="s">
        <v>113</v>
      </c>
      <c r="I103" s="67"/>
      <c r="J103" s="164" t="s">
        <v>545</v>
      </c>
      <c r="K103" s="165"/>
      <c r="L103" s="165"/>
      <c r="M103" s="165"/>
      <c r="N103" s="166"/>
    </row>
    <row r="104" spans="2:14" ht="12.75">
      <c r="B104" s="177"/>
      <c r="C104" s="62"/>
      <c r="D104" s="74" t="s">
        <v>114</v>
      </c>
      <c r="E104" s="75">
        <v>25</v>
      </c>
      <c r="F104" s="68" t="e">
        <f>+((+#REF!*4)*100)/#REF!</f>
        <v>#REF!</v>
      </c>
      <c r="G104" s="68" t="e">
        <f>+((+#REF!*4)*100)/#REF!</f>
        <v>#REF!</v>
      </c>
      <c r="H104" s="68" t="e">
        <f>+((+#REF!*4)*100)/#REF!</f>
        <v>#REF!</v>
      </c>
      <c r="I104" s="69"/>
      <c r="J104" s="167"/>
      <c r="K104" s="168"/>
      <c r="L104" s="168"/>
      <c r="M104" s="168"/>
      <c r="N104" s="169"/>
    </row>
    <row r="105" spans="2:14" ht="12.75">
      <c r="B105" s="177"/>
      <c r="C105" s="62"/>
      <c r="D105" s="74" t="s">
        <v>544</v>
      </c>
      <c r="E105" s="75" t="s">
        <v>170</v>
      </c>
      <c r="F105" s="70" t="e">
        <f>+((+#REF!*4)*100)/#REF!</f>
        <v>#REF!</v>
      </c>
      <c r="G105" s="70" t="e">
        <f>+((+#REF!*4)*100)/#REF!</f>
        <v>#REF!</v>
      </c>
      <c r="H105" s="70" t="e">
        <f>+((+#REF!*4)*100)/#REF!</f>
        <v>#REF!</v>
      </c>
      <c r="I105" s="69"/>
      <c r="J105" s="167"/>
      <c r="K105" s="168"/>
      <c r="L105" s="168"/>
      <c r="M105" s="168"/>
      <c r="N105" s="169"/>
    </row>
    <row r="106" spans="2:14" ht="12.75">
      <c r="B106" s="177"/>
      <c r="C106" s="62"/>
      <c r="D106" s="74" t="s">
        <v>115</v>
      </c>
      <c r="E106" s="75">
        <v>3</v>
      </c>
      <c r="F106" s="70" t="e">
        <f>+((+#REF!*4)*100)/#REF!</f>
        <v>#REF!</v>
      </c>
      <c r="G106" s="70" t="e">
        <f>+((+#REF!*4)*100)/#REF!</f>
        <v>#REF!</v>
      </c>
      <c r="H106" s="70" t="e">
        <f>+((+#REF!*4)*100)/#REF!</f>
        <v>#REF!</v>
      </c>
      <c r="I106" s="69"/>
      <c r="J106" s="167"/>
      <c r="K106" s="168"/>
      <c r="L106" s="168"/>
      <c r="M106" s="168"/>
      <c r="N106" s="169"/>
    </row>
    <row r="107" spans="2:14" ht="12.75">
      <c r="B107" s="177"/>
      <c r="C107" s="62"/>
      <c r="D107" s="74" t="s">
        <v>126</v>
      </c>
      <c r="E107" s="75">
        <v>35</v>
      </c>
      <c r="F107" s="70" t="e">
        <f>+((+#REF!*4)*100)/#REF!</f>
        <v>#REF!</v>
      </c>
      <c r="G107" s="70" t="e">
        <f>+((+#REF!*4)*100)/#REF!</f>
        <v>#REF!</v>
      </c>
      <c r="H107" s="70" t="e">
        <f>+((+#REF!*4)*100)/#REF!</f>
        <v>#REF!</v>
      </c>
      <c r="I107" s="69"/>
      <c r="J107" s="167"/>
      <c r="K107" s="168"/>
      <c r="L107" s="168"/>
      <c r="M107" s="168"/>
      <c r="N107" s="169"/>
    </row>
    <row r="108" spans="2:14" ht="12.75">
      <c r="B108" s="177"/>
      <c r="C108" s="62"/>
      <c r="D108" s="74" t="s">
        <v>124</v>
      </c>
      <c r="E108" s="75">
        <v>40</v>
      </c>
      <c r="F108" s="70" t="e">
        <f>+((+#REF!*4)*100)/#REF!</f>
        <v>#REF!</v>
      </c>
      <c r="G108" s="70" t="e">
        <f>+((+#REF!*4)*100)/#REF!</f>
        <v>#REF!</v>
      </c>
      <c r="H108" s="70" t="e">
        <f>+((+#REF!*4)*100)/#REF!</f>
        <v>#REF!</v>
      </c>
      <c r="I108" s="69"/>
      <c r="J108" s="167"/>
      <c r="K108" s="168"/>
      <c r="L108" s="168"/>
      <c r="M108" s="168"/>
      <c r="N108" s="169"/>
    </row>
    <row r="109" spans="2:14" ht="12.75">
      <c r="B109" s="177"/>
      <c r="C109" s="62"/>
      <c r="D109" s="74" t="s">
        <v>116</v>
      </c>
      <c r="E109" s="75">
        <v>0.1</v>
      </c>
      <c r="F109" s="70" t="e">
        <f>+((+#REF!*4)*100)/#REF!</f>
        <v>#REF!</v>
      </c>
      <c r="G109" s="70" t="e">
        <f>+((+#REF!*4)*100)/#REF!</f>
        <v>#REF!</v>
      </c>
      <c r="H109" s="70" t="e">
        <f>+((+#REF!*4)*100)/#REF!</f>
        <v>#REF!</v>
      </c>
      <c r="I109" s="69"/>
      <c r="J109" s="167"/>
      <c r="K109" s="168"/>
      <c r="L109" s="168"/>
      <c r="M109" s="168"/>
      <c r="N109" s="169"/>
    </row>
    <row r="110" spans="2:14" ht="12.75">
      <c r="B110" s="177"/>
      <c r="C110" s="62"/>
      <c r="D110" s="74" t="s">
        <v>127</v>
      </c>
      <c r="E110" s="75">
        <v>60</v>
      </c>
      <c r="F110" s="70" t="e">
        <f>+((+#REF!*4)*100)/#REF!</f>
        <v>#REF!</v>
      </c>
      <c r="G110" s="70" t="e">
        <f>+((+#REF!*4)*100)/#REF!</f>
        <v>#REF!</v>
      </c>
      <c r="H110" s="70" t="e">
        <f>+((+#REF!*4)*100)/#REF!</f>
        <v>#REF!</v>
      </c>
      <c r="I110" s="69"/>
      <c r="J110" s="167"/>
      <c r="K110" s="168"/>
      <c r="L110" s="168"/>
      <c r="M110" s="168"/>
      <c r="N110" s="169"/>
    </row>
    <row r="111" spans="2:14" ht="12.75">
      <c r="B111" s="177"/>
      <c r="C111" s="62"/>
      <c r="D111" s="74"/>
      <c r="E111" s="75"/>
      <c r="F111" s="70" t="e">
        <f>+((+#REF!*4)*100)/#REF!</f>
        <v>#REF!</v>
      </c>
      <c r="G111" s="70" t="e">
        <f>+((+#REF!*4)*100)/#REF!</f>
        <v>#REF!</v>
      </c>
      <c r="H111" s="70" t="e">
        <f>+((+#REF!*4)*100)/#REF!</f>
        <v>#REF!</v>
      </c>
      <c r="I111" s="69"/>
      <c r="J111" s="167"/>
      <c r="K111" s="168"/>
      <c r="L111" s="168"/>
      <c r="M111" s="168"/>
      <c r="N111" s="169"/>
    </row>
    <row r="112" spans="2:14" ht="12.75">
      <c r="B112" s="177"/>
      <c r="C112" s="62"/>
      <c r="D112" s="74"/>
      <c r="E112" s="75"/>
      <c r="F112" s="70" t="e">
        <f>+((+#REF!*4)*100)/#REF!</f>
        <v>#REF!</v>
      </c>
      <c r="G112" s="70" t="e">
        <f>+((+#REF!*4)*100)/#REF!</f>
        <v>#REF!</v>
      </c>
      <c r="H112" s="70" t="e">
        <f>+((+#REF!*4)*100)/#REF!</f>
        <v>#REF!</v>
      </c>
      <c r="I112" s="69"/>
      <c r="J112" s="167"/>
      <c r="K112" s="168"/>
      <c r="L112" s="168"/>
      <c r="M112" s="168"/>
      <c r="N112" s="169"/>
    </row>
    <row r="113" spans="2:14" ht="12.75">
      <c r="B113" s="177"/>
      <c r="C113" s="62"/>
      <c r="D113" s="74"/>
      <c r="E113" s="75"/>
      <c r="F113" s="70" t="e">
        <f>+((+#REF!*4)*100)/#REF!</f>
        <v>#REF!</v>
      </c>
      <c r="G113" s="70" t="e">
        <f>+((+#REF!*4)*100)/#REF!</f>
        <v>#REF!</v>
      </c>
      <c r="H113" s="70" t="e">
        <f>+((+#REF!*4)*100)/#REF!</f>
        <v>#REF!</v>
      </c>
      <c r="I113" s="69"/>
      <c r="J113" s="167"/>
      <c r="K113" s="168"/>
      <c r="L113" s="168"/>
      <c r="M113" s="168"/>
      <c r="N113" s="169"/>
    </row>
    <row r="114" spans="2:14" ht="12.75">
      <c r="B114" s="177"/>
      <c r="C114" s="62"/>
      <c r="D114" s="64"/>
      <c r="E114" s="70"/>
      <c r="F114" s="70" t="e">
        <f>+((+#REF!*4)*100)/#REF!</f>
        <v>#REF!</v>
      </c>
      <c r="G114" s="70" t="e">
        <f>+((+#REF!*4)*100)/#REF!</f>
        <v>#REF!</v>
      </c>
      <c r="H114" s="70" t="e">
        <f>+((+#REF!*4)*100)/#REF!</f>
        <v>#REF!</v>
      </c>
      <c r="I114" s="69"/>
      <c r="J114" s="167"/>
      <c r="K114" s="168"/>
      <c r="L114" s="168"/>
      <c r="M114" s="168"/>
      <c r="N114" s="169"/>
    </row>
    <row r="115" spans="2:14" ht="12.75">
      <c r="B115" s="177"/>
      <c r="C115" s="62"/>
      <c r="D115" s="64"/>
      <c r="E115" s="70"/>
      <c r="F115" s="70" t="e">
        <f>+((+#REF!*4)*100)/#REF!</f>
        <v>#REF!</v>
      </c>
      <c r="G115" s="70" t="e">
        <f>+((+#REF!*4)*100)/#REF!</f>
        <v>#REF!</v>
      </c>
      <c r="H115" s="70" t="e">
        <f>+((+#REF!*4)*100)/#REF!</f>
        <v>#REF!</v>
      </c>
      <c r="I115" s="69"/>
      <c r="J115" s="167"/>
      <c r="K115" s="168"/>
      <c r="L115" s="168"/>
      <c r="M115" s="168"/>
      <c r="N115" s="169"/>
    </row>
    <row r="116" spans="2:14" ht="12.75">
      <c r="B116" s="177"/>
      <c r="C116" s="62"/>
      <c r="D116" s="64"/>
      <c r="E116" s="70"/>
      <c r="F116" s="70" t="e">
        <f>+((+#REF!*4)*100)/#REF!</f>
        <v>#REF!</v>
      </c>
      <c r="G116" s="70" t="e">
        <f>+((+#REF!*4)*100)/#REF!</f>
        <v>#REF!</v>
      </c>
      <c r="H116" s="70" t="e">
        <f>+((+#REF!*4)*100)/#REF!</f>
        <v>#REF!</v>
      </c>
      <c r="I116" s="69"/>
      <c r="J116" s="167"/>
      <c r="K116" s="168"/>
      <c r="L116" s="168"/>
      <c r="M116" s="168"/>
      <c r="N116" s="169"/>
    </row>
    <row r="117" spans="2:14" ht="12.75">
      <c r="B117" s="177"/>
      <c r="C117" s="62"/>
      <c r="D117" s="64"/>
      <c r="E117" s="70"/>
      <c r="F117" s="70" t="e">
        <f>+((+#REF!*4)*100)/#REF!</f>
        <v>#REF!</v>
      </c>
      <c r="G117" s="70" t="e">
        <f>+((+#REF!*4)*100)/#REF!</f>
        <v>#REF!</v>
      </c>
      <c r="H117" s="70" t="e">
        <f>+((+#REF!*4)*100)/#REF!</f>
        <v>#REF!</v>
      </c>
      <c r="I117" s="69"/>
      <c r="J117" s="167"/>
      <c r="K117" s="168"/>
      <c r="L117" s="168"/>
      <c r="M117" s="168"/>
      <c r="N117" s="169"/>
    </row>
    <row r="118" spans="2:14" ht="12.75">
      <c r="B118" s="177"/>
      <c r="C118" s="62"/>
      <c r="D118" s="64"/>
      <c r="E118" s="70"/>
      <c r="F118" s="70" t="e">
        <f>+((+#REF!*4)*100)/#REF!</f>
        <v>#REF!</v>
      </c>
      <c r="G118" s="70" t="e">
        <f>+((+#REF!*4)*100)/#REF!</f>
        <v>#REF!</v>
      </c>
      <c r="H118" s="70" t="e">
        <f>+((+#REF!*4)*100)/#REF!</f>
        <v>#REF!</v>
      </c>
      <c r="I118" s="69"/>
      <c r="J118" s="167"/>
      <c r="K118" s="168"/>
      <c r="L118" s="168"/>
      <c r="M118" s="168"/>
      <c r="N118" s="169"/>
    </row>
    <row r="119" spans="2:14" ht="12.75">
      <c r="B119" s="177"/>
      <c r="C119" s="62"/>
      <c r="D119" s="64"/>
      <c r="E119" s="70"/>
      <c r="F119" s="70" t="e">
        <f>+((+#REF!*4)*100)/#REF!</f>
        <v>#REF!</v>
      </c>
      <c r="G119" s="70" t="e">
        <f>+((+#REF!*4)*100)/#REF!</f>
        <v>#REF!</v>
      </c>
      <c r="H119" s="70" t="e">
        <f>+((+#REF!*4)*100)/#REF!</f>
        <v>#REF!</v>
      </c>
      <c r="I119" s="69"/>
      <c r="J119" s="167"/>
      <c r="K119" s="168"/>
      <c r="L119" s="168"/>
      <c r="M119" s="168"/>
      <c r="N119" s="169"/>
    </row>
    <row r="120" spans="2:14" ht="12.75">
      <c r="B120" s="177"/>
      <c r="C120" s="62"/>
      <c r="D120" s="64"/>
      <c r="E120" s="70"/>
      <c r="F120" s="70" t="e">
        <f>+((+#REF!*4)*100)/#REF!</f>
        <v>#REF!</v>
      </c>
      <c r="G120" s="70" t="e">
        <f>+((+#REF!*4)*100)/#REF!</f>
        <v>#REF!</v>
      </c>
      <c r="H120" s="70" t="e">
        <f>+((+#REF!*4)*100)/#REF!</f>
        <v>#REF!</v>
      </c>
      <c r="I120" s="69"/>
      <c r="J120" s="167"/>
      <c r="K120" s="168"/>
      <c r="L120" s="168"/>
      <c r="M120" s="168"/>
      <c r="N120" s="169"/>
    </row>
    <row r="121" spans="2:14" ht="12.75">
      <c r="B121" s="177"/>
      <c r="C121" s="62"/>
      <c r="D121" s="64"/>
      <c r="E121" s="70"/>
      <c r="F121" s="70" t="e">
        <f>+((+#REF!*4)*100)/#REF!</f>
        <v>#REF!</v>
      </c>
      <c r="G121" s="70" t="e">
        <f>+((+#REF!*4)*100)/#REF!</f>
        <v>#REF!</v>
      </c>
      <c r="H121" s="70" t="e">
        <f>+((+#REF!*4)*100)/#REF!</f>
        <v>#REF!</v>
      </c>
      <c r="I121" s="69"/>
      <c r="J121" s="167"/>
      <c r="K121" s="168"/>
      <c r="L121" s="168"/>
      <c r="M121" s="168"/>
      <c r="N121" s="169"/>
    </row>
    <row r="122" spans="2:14" ht="12.75">
      <c r="B122" s="177"/>
      <c r="C122" s="62"/>
      <c r="D122" s="64"/>
      <c r="E122" s="70"/>
      <c r="F122" s="68"/>
      <c r="G122" s="68"/>
      <c r="H122" s="68"/>
      <c r="I122" s="69"/>
      <c r="J122" s="167"/>
      <c r="K122" s="168"/>
      <c r="L122" s="168"/>
      <c r="M122" s="168"/>
      <c r="N122" s="169"/>
    </row>
    <row r="123" spans="2:14" ht="12.75">
      <c r="B123" s="178"/>
      <c r="C123" s="62"/>
      <c r="D123" s="71"/>
      <c r="E123" s="72"/>
      <c r="F123" s="73" t="e">
        <f>SUM(F104:F121)</f>
        <v>#REF!</v>
      </c>
      <c r="G123" s="73" t="e">
        <f>SUM(G104:G121)</f>
        <v>#REF!</v>
      </c>
      <c r="H123" s="73" t="e">
        <f>SUM(H104:H121)</f>
        <v>#REF!</v>
      </c>
      <c r="I123" s="69"/>
      <c r="J123" s="170"/>
      <c r="K123" s="171"/>
      <c r="L123" s="171"/>
      <c r="M123" s="171"/>
      <c r="N123" s="172"/>
    </row>
    <row r="124" spans="2:14" ht="12.75">
      <c r="B124" s="61"/>
      <c r="C124" s="62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</row>
    <row r="125" spans="2:14" ht="12.75">
      <c r="B125" s="61"/>
      <c r="C125" s="62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1:14" ht="12.75">
      <c r="A126" s="173" t="s">
        <v>359</v>
      </c>
      <c r="B126" s="173" t="s">
        <v>360</v>
      </c>
      <c r="C126" s="88"/>
      <c r="D126" s="175" t="s">
        <v>105</v>
      </c>
      <c r="E126" s="89" t="s">
        <v>106</v>
      </c>
      <c r="F126" s="89" t="s">
        <v>107</v>
      </c>
      <c r="G126" s="89" t="s">
        <v>108</v>
      </c>
      <c r="H126" s="89" t="s">
        <v>109</v>
      </c>
      <c r="I126" s="90"/>
      <c r="J126" s="175" t="s">
        <v>110</v>
      </c>
      <c r="K126" s="175"/>
      <c r="L126" s="175"/>
      <c r="M126" s="175"/>
      <c r="N126" s="175"/>
    </row>
    <row r="127" spans="1:14" ht="12.75">
      <c r="A127" s="174"/>
      <c r="B127" s="174"/>
      <c r="C127" s="88"/>
      <c r="D127" s="174"/>
      <c r="E127" s="91" t="s">
        <v>111</v>
      </c>
      <c r="F127" s="92"/>
      <c r="G127" s="92"/>
      <c r="H127" s="92"/>
      <c r="I127" s="93"/>
      <c r="J127" s="174"/>
      <c r="K127" s="174"/>
      <c r="L127" s="174"/>
      <c r="M127" s="174"/>
      <c r="N127" s="174"/>
    </row>
    <row r="128" spans="1:14" ht="12.75">
      <c r="A128" s="63">
        <v>6</v>
      </c>
      <c r="B128" s="176" t="s">
        <v>547</v>
      </c>
      <c r="C128" s="63"/>
      <c r="D128" s="74" t="s">
        <v>121</v>
      </c>
      <c r="E128" s="78">
        <v>60</v>
      </c>
      <c r="F128" s="76">
        <v>45.3096</v>
      </c>
      <c r="G128" s="66" t="s">
        <v>113</v>
      </c>
      <c r="H128" s="66" t="s">
        <v>113</v>
      </c>
      <c r="I128" s="67"/>
      <c r="J128" s="164" t="s">
        <v>546</v>
      </c>
      <c r="K128" s="165"/>
      <c r="L128" s="165"/>
      <c r="M128" s="165"/>
      <c r="N128" s="166"/>
    </row>
    <row r="129" spans="2:14" ht="12.75">
      <c r="B129" s="162"/>
      <c r="C129" s="62"/>
      <c r="D129" s="74" t="s">
        <v>118</v>
      </c>
      <c r="E129" s="78">
        <v>45</v>
      </c>
      <c r="F129" s="76">
        <v>3.28</v>
      </c>
      <c r="G129" s="68" t="e">
        <f>+((+#REF!*4)*100)/#REF!</f>
        <v>#REF!</v>
      </c>
      <c r="H129" s="68" t="e">
        <f>+((+#REF!*4)*100)/#REF!</f>
        <v>#REF!</v>
      </c>
      <c r="I129" s="69"/>
      <c r="J129" s="167"/>
      <c r="K129" s="168"/>
      <c r="L129" s="168"/>
      <c r="M129" s="168"/>
      <c r="N129" s="169"/>
    </row>
    <row r="130" spans="2:14" ht="12.75">
      <c r="B130" s="162"/>
      <c r="C130" s="62"/>
      <c r="D130" s="74" t="s">
        <v>114</v>
      </c>
      <c r="E130" s="78">
        <v>25</v>
      </c>
      <c r="F130" s="125">
        <v>4.7526</v>
      </c>
      <c r="G130" s="75" t="e">
        <f>+((+#REF!*4)*100)/#REF!</f>
        <v>#REF!</v>
      </c>
      <c r="H130" s="75" t="e">
        <f>+((+#REF!*4)*100)/#REF!</f>
        <v>#REF!</v>
      </c>
      <c r="I130" s="82"/>
      <c r="J130" s="167"/>
      <c r="K130" s="168"/>
      <c r="L130" s="168"/>
      <c r="M130" s="168"/>
      <c r="N130" s="169"/>
    </row>
    <row r="131" spans="2:14" ht="12.75">
      <c r="B131" s="162"/>
      <c r="C131" s="62"/>
      <c r="D131" s="74" t="s">
        <v>130</v>
      </c>
      <c r="E131" s="78">
        <v>40</v>
      </c>
      <c r="F131" s="76">
        <v>9.18</v>
      </c>
      <c r="G131" s="70" t="e">
        <f>+((+#REF!*4)*100)/#REF!</f>
        <v>#REF!</v>
      </c>
      <c r="H131" s="70" t="e">
        <f>+((+#REF!*4)*100)/#REF!</f>
        <v>#REF!</v>
      </c>
      <c r="I131" s="69"/>
      <c r="J131" s="167"/>
      <c r="K131" s="168"/>
      <c r="L131" s="168"/>
      <c r="M131" s="168"/>
      <c r="N131" s="169"/>
    </row>
    <row r="132" spans="2:14" ht="12.75">
      <c r="B132" s="162"/>
      <c r="C132" s="62"/>
      <c r="D132" s="74" t="s">
        <v>117</v>
      </c>
      <c r="E132" s="78" t="s">
        <v>170</v>
      </c>
      <c r="F132" s="76">
        <v>0.658</v>
      </c>
      <c r="G132" s="70" t="e">
        <f>+((+#REF!*4)*100)/#REF!</f>
        <v>#REF!</v>
      </c>
      <c r="H132" s="70" t="e">
        <f>+((+#REF!*4)*100)/#REF!</f>
        <v>#REF!</v>
      </c>
      <c r="I132" s="69"/>
      <c r="J132" s="167"/>
      <c r="K132" s="168"/>
      <c r="L132" s="168"/>
      <c r="M132" s="168"/>
      <c r="N132" s="169"/>
    </row>
    <row r="133" spans="2:14" ht="12.75">
      <c r="B133" s="162"/>
      <c r="C133" s="62"/>
      <c r="D133" s="74" t="s">
        <v>116</v>
      </c>
      <c r="E133" s="78">
        <v>0.1</v>
      </c>
      <c r="F133" s="76">
        <v>0</v>
      </c>
      <c r="G133" s="70" t="e">
        <f>+((+#REF!*4)*100)/#REF!</f>
        <v>#REF!</v>
      </c>
      <c r="H133" s="70" t="e">
        <f>+((+#REF!*4)*100)/#REF!</f>
        <v>#REF!</v>
      </c>
      <c r="I133" s="69"/>
      <c r="J133" s="167"/>
      <c r="K133" s="168"/>
      <c r="L133" s="168"/>
      <c r="M133" s="168"/>
      <c r="N133" s="169"/>
    </row>
    <row r="134" spans="2:14" ht="12.75">
      <c r="B134" s="162"/>
      <c r="C134" s="62"/>
      <c r="D134" s="74" t="s">
        <v>115</v>
      </c>
      <c r="E134" s="78">
        <v>3</v>
      </c>
      <c r="F134" s="76">
        <v>26.985</v>
      </c>
      <c r="G134" s="70" t="e">
        <f>+((+#REF!*4)*100)/#REF!</f>
        <v>#REF!</v>
      </c>
      <c r="H134" s="70" t="e">
        <f>+((+#REF!*4)*100)/#REF!</f>
        <v>#REF!</v>
      </c>
      <c r="I134" s="69"/>
      <c r="J134" s="167"/>
      <c r="K134" s="168"/>
      <c r="L134" s="168"/>
      <c r="M134" s="168"/>
      <c r="N134" s="169"/>
    </row>
    <row r="135" spans="2:14" ht="12.75">
      <c r="B135" s="162"/>
      <c r="C135" s="62"/>
      <c r="D135" s="74" t="s">
        <v>533</v>
      </c>
      <c r="E135" s="78">
        <v>40</v>
      </c>
      <c r="F135" s="76">
        <v>7.821</v>
      </c>
      <c r="G135" s="70" t="e">
        <f>+((+#REF!*4)*100)/#REF!</f>
        <v>#REF!</v>
      </c>
      <c r="H135" s="70" t="e">
        <f>+((+#REF!*4)*100)/#REF!</f>
        <v>#REF!</v>
      </c>
      <c r="I135" s="69"/>
      <c r="J135" s="167"/>
      <c r="K135" s="168"/>
      <c r="L135" s="168"/>
      <c r="M135" s="168"/>
      <c r="N135" s="169"/>
    </row>
    <row r="136" spans="2:14" ht="12.75">
      <c r="B136" s="162"/>
      <c r="C136" s="62"/>
      <c r="D136" s="74"/>
      <c r="E136" s="75"/>
      <c r="F136" s="70" t="e">
        <f>+((+#REF!*4)*100)/#REF!</f>
        <v>#REF!</v>
      </c>
      <c r="G136" s="70" t="e">
        <f>+((+#REF!*4)*100)/#REF!</f>
        <v>#REF!</v>
      </c>
      <c r="H136" s="70" t="e">
        <f>+((+#REF!*4)*100)/#REF!</f>
        <v>#REF!</v>
      </c>
      <c r="I136" s="69"/>
      <c r="J136" s="167"/>
      <c r="K136" s="168"/>
      <c r="L136" s="168"/>
      <c r="M136" s="168"/>
      <c r="N136" s="169"/>
    </row>
    <row r="137" spans="2:14" ht="12.75">
      <c r="B137" s="162"/>
      <c r="C137" s="62"/>
      <c r="D137" s="74"/>
      <c r="E137" s="75"/>
      <c r="F137" s="70" t="e">
        <f>+((+#REF!*4)*100)/#REF!</f>
        <v>#REF!</v>
      </c>
      <c r="G137" s="70" t="e">
        <f>+((+#REF!*4)*100)/#REF!</f>
        <v>#REF!</v>
      </c>
      <c r="H137" s="70" t="e">
        <f>+((+#REF!*4)*100)/#REF!</f>
        <v>#REF!</v>
      </c>
      <c r="I137" s="69"/>
      <c r="J137" s="167"/>
      <c r="K137" s="168"/>
      <c r="L137" s="168"/>
      <c r="M137" s="168"/>
      <c r="N137" s="169"/>
    </row>
    <row r="138" spans="2:14" ht="12.75">
      <c r="B138" s="162"/>
      <c r="C138" s="62"/>
      <c r="D138" s="64"/>
      <c r="E138" s="70"/>
      <c r="F138" s="70" t="e">
        <f>+((+#REF!*4)*100)/#REF!</f>
        <v>#REF!</v>
      </c>
      <c r="G138" s="70" t="e">
        <f>+((+#REF!*4)*100)/#REF!</f>
        <v>#REF!</v>
      </c>
      <c r="H138" s="70" t="e">
        <f>+((+#REF!*4)*100)/#REF!</f>
        <v>#REF!</v>
      </c>
      <c r="I138" s="69"/>
      <c r="J138" s="167"/>
      <c r="K138" s="168"/>
      <c r="L138" s="168"/>
      <c r="M138" s="168"/>
      <c r="N138" s="169"/>
    </row>
    <row r="139" spans="2:14" ht="12.75">
      <c r="B139" s="162"/>
      <c r="C139" s="62"/>
      <c r="D139" s="64"/>
      <c r="E139" s="70"/>
      <c r="F139" s="70" t="e">
        <f>+((+#REF!*4)*100)/#REF!</f>
        <v>#REF!</v>
      </c>
      <c r="G139" s="70" t="e">
        <f>+((+#REF!*4)*100)/#REF!</f>
        <v>#REF!</v>
      </c>
      <c r="H139" s="70" t="e">
        <f>+((+#REF!*4)*100)/#REF!</f>
        <v>#REF!</v>
      </c>
      <c r="I139" s="69"/>
      <c r="J139" s="167"/>
      <c r="K139" s="168"/>
      <c r="L139" s="168"/>
      <c r="M139" s="168"/>
      <c r="N139" s="169"/>
    </row>
    <row r="140" spans="2:14" ht="12.75">
      <c r="B140" s="162"/>
      <c r="C140" s="62"/>
      <c r="D140" s="64"/>
      <c r="E140" s="70"/>
      <c r="F140" s="70" t="e">
        <f>+((+#REF!*4)*100)/#REF!</f>
        <v>#REF!</v>
      </c>
      <c r="G140" s="70" t="e">
        <f>+((+#REF!*4)*100)/#REF!</f>
        <v>#REF!</v>
      </c>
      <c r="H140" s="70" t="e">
        <f>+((+#REF!*4)*100)/#REF!</f>
        <v>#REF!</v>
      </c>
      <c r="I140" s="69"/>
      <c r="J140" s="167"/>
      <c r="K140" s="168"/>
      <c r="L140" s="168"/>
      <c r="M140" s="168"/>
      <c r="N140" s="169"/>
    </row>
    <row r="141" spans="2:14" ht="12.75">
      <c r="B141" s="162"/>
      <c r="C141" s="62"/>
      <c r="D141" s="64"/>
      <c r="E141" s="70"/>
      <c r="F141" s="70" t="e">
        <f>+((+#REF!*4)*100)/#REF!</f>
        <v>#REF!</v>
      </c>
      <c r="G141" s="70" t="e">
        <f>+((+#REF!*4)*100)/#REF!</f>
        <v>#REF!</v>
      </c>
      <c r="H141" s="70" t="e">
        <f>+((+#REF!*4)*100)/#REF!</f>
        <v>#REF!</v>
      </c>
      <c r="I141" s="69"/>
      <c r="J141" s="167"/>
      <c r="K141" s="168"/>
      <c r="L141" s="168"/>
      <c r="M141" s="168"/>
      <c r="N141" s="169"/>
    </row>
    <row r="142" spans="2:14" ht="12.75">
      <c r="B142" s="162"/>
      <c r="C142" s="62"/>
      <c r="D142" s="64"/>
      <c r="E142" s="70"/>
      <c r="F142" s="70" t="e">
        <f>+((+#REF!*4)*100)/#REF!</f>
        <v>#REF!</v>
      </c>
      <c r="G142" s="70" t="e">
        <f>+((+#REF!*4)*100)/#REF!</f>
        <v>#REF!</v>
      </c>
      <c r="H142" s="70" t="e">
        <f>+((+#REF!*4)*100)/#REF!</f>
        <v>#REF!</v>
      </c>
      <c r="I142" s="69"/>
      <c r="J142" s="167"/>
      <c r="K142" s="168"/>
      <c r="L142" s="168"/>
      <c r="M142" s="168"/>
      <c r="N142" s="169"/>
    </row>
    <row r="143" spans="2:14" ht="12.75">
      <c r="B143" s="162"/>
      <c r="C143" s="62"/>
      <c r="D143" s="64"/>
      <c r="E143" s="70"/>
      <c r="F143" s="70" t="e">
        <f>+((+#REF!*4)*100)/#REF!</f>
        <v>#REF!</v>
      </c>
      <c r="G143" s="70" t="e">
        <f>+((+#REF!*4)*100)/#REF!</f>
        <v>#REF!</v>
      </c>
      <c r="H143" s="70" t="e">
        <f>+((+#REF!*4)*100)/#REF!</f>
        <v>#REF!</v>
      </c>
      <c r="I143" s="69"/>
      <c r="J143" s="167"/>
      <c r="K143" s="168"/>
      <c r="L143" s="168"/>
      <c r="M143" s="168"/>
      <c r="N143" s="169"/>
    </row>
    <row r="144" spans="2:14" ht="12.75">
      <c r="B144" s="162"/>
      <c r="C144" s="62"/>
      <c r="D144" s="64"/>
      <c r="E144" s="70"/>
      <c r="F144" s="70" t="e">
        <f>+((+#REF!*4)*100)/#REF!</f>
        <v>#REF!</v>
      </c>
      <c r="G144" s="70" t="e">
        <f>+((+#REF!*4)*100)/#REF!</f>
        <v>#REF!</v>
      </c>
      <c r="H144" s="70" t="e">
        <f>+((+#REF!*4)*100)/#REF!</f>
        <v>#REF!</v>
      </c>
      <c r="I144" s="69"/>
      <c r="J144" s="167"/>
      <c r="K144" s="168"/>
      <c r="L144" s="168"/>
      <c r="M144" s="168"/>
      <c r="N144" s="169"/>
    </row>
    <row r="145" spans="2:14" ht="12.75">
      <c r="B145" s="162"/>
      <c r="C145" s="62"/>
      <c r="D145" s="64"/>
      <c r="E145" s="70"/>
      <c r="F145" s="70" t="e">
        <f>+((+#REF!*4)*100)/#REF!</f>
        <v>#REF!</v>
      </c>
      <c r="G145" s="70" t="e">
        <f>+((+#REF!*4)*100)/#REF!</f>
        <v>#REF!</v>
      </c>
      <c r="H145" s="70" t="e">
        <f>+((+#REF!*4)*100)/#REF!</f>
        <v>#REF!</v>
      </c>
      <c r="I145" s="69"/>
      <c r="J145" s="167"/>
      <c r="K145" s="168"/>
      <c r="L145" s="168"/>
      <c r="M145" s="168"/>
      <c r="N145" s="169"/>
    </row>
    <row r="146" spans="2:14" ht="12.75">
      <c r="B146" s="162"/>
      <c r="C146" s="62"/>
      <c r="D146" s="64"/>
      <c r="E146" s="70"/>
      <c r="F146" s="70" t="e">
        <f>+((+#REF!*4)*100)/#REF!</f>
        <v>#REF!</v>
      </c>
      <c r="G146" s="70" t="e">
        <f>+((+#REF!*4)*100)/#REF!</f>
        <v>#REF!</v>
      </c>
      <c r="H146" s="70" t="e">
        <f>+((+#REF!*4)*100)/#REF!</f>
        <v>#REF!</v>
      </c>
      <c r="I146" s="69"/>
      <c r="J146" s="167"/>
      <c r="K146" s="168"/>
      <c r="L146" s="168"/>
      <c r="M146" s="168"/>
      <c r="N146" s="169"/>
    </row>
    <row r="147" spans="2:14" ht="12.75">
      <c r="B147" s="162"/>
      <c r="C147" s="62"/>
      <c r="D147" s="64"/>
      <c r="E147" s="70"/>
      <c r="F147" s="68"/>
      <c r="G147" s="68"/>
      <c r="H147" s="68"/>
      <c r="I147" s="69"/>
      <c r="J147" s="167"/>
      <c r="K147" s="168"/>
      <c r="L147" s="168"/>
      <c r="M147" s="168"/>
      <c r="N147" s="169"/>
    </row>
    <row r="148" spans="2:14" ht="12.75">
      <c r="B148" s="163"/>
      <c r="C148" s="62"/>
      <c r="D148" s="71"/>
      <c r="E148" s="72"/>
      <c r="F148" s="73" t="e">
        <f>SUM(F129:F146)</f>
        <v>#REF!</v>
      </c>
      <c r="G148" s="73" t="e">
        <f>SUM(G129:G146)</f>
        <v>#REF!</v>
      </c>
      <c r="H148" s="73" t="e">
        <f>SUM(H129:H146)</f>
        <v>#REF!</v>
      </c>
      <c r="I148" s="69"/>
      <c r="J148" s="170"/>
      <c r="K148" s="171"/>
      <c r="L148" s="171"/>
      <c r="M148" s="171"/>
      <c r="N148" s="172"/>
    </row>
    <row r="149" spans="2:14" ht="12.75">
      <c r="B149" s="61"/>
      <c r="C149" s="62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</row>
    <row r="150" spans="2:14" ht="12.75">
      <c r="B150" s="61"/>
      <c r="C150" s="62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</row>
    <row r="151" spans="1:14" ht="12.75">
      <c r="A151" s="173" t="s">
        <v>359</v>
      </c>
      <c r="B151" s="173" t="s">
        <v>360</v>
      </c>
      <c r="C151" s="88"/>
      <c r="D151" s="175" t="s">
        <v>105</v>
      </c>
      <c r="E151" s="89" t="s">
        <v>106</v>
      </c>
      <c r="F151" s="89" t="s">
        <v>107</v>
      </c>
      <c r="G151" s="89" t="s">
        <v>108</v>
      </c>
      <c r="H151" s="89" t="s">
        <v>109</v>
      </c>
      <c r="I151" s="90"/>
      <c r="J151" s="175" t="s">
        <v>110</v>
      </c>
      <c r="K151" s="175"/>
      <c r="L151" s="175"/>
      <c r="M151" s="175"/>
      <c r="N151" s="175"/>
    </row>
    <row r="152" spans="1:14" ht="12.75">
      <c r="A152" s="174"/>
      <c r="B152" s="174"/>
      <c r="C152" s="88"/>
      <c r="D152" s="174"/>
      <c r="E152" s="91" t="s">
        <v>111</v>
      </c>
      <c r="F152" s="92"/>
      <c r="G152" s="92"/>
      <c r="H152" s="92"/>
      <c r="I152" s="93"/>
      <c r="J152" s="174"/>
      <c r="K152" s="174"/>
      <c r="L152" s="174"/>
      <c r="M152" s="174"/>
      <c r="N152" s="174"/>
    </row>
    <row r="153" spans="1:14" ht="12.75">
      <c r="A153" s="63">
        <v>7</v>
      </c>
      <c r="B153" s="161" t="s">
        <v>12</v>
      </c>
      <c r="C153" s="63"/>
      <c r="D153" s="74" t="s">
        <v>131</v>
      </c>
      <c r="E153" s="78">
        <v>40</v>
      </c>
      <c r="F153" s="66" t="s">
        <v>113</v>
      </c>
      <c r="G153" s="66" t="s">
        <v>113</v>
      </c>
      <c r="H153" s="66" t="s">
        <v>113</v>
      </c>
      <c r="I153" s="67"/>
      <c r="J153" s="164" t="s">
        <v>129</v>
      </c>
      <c r="K153" s="179"/>
      <c r="L153" s="179"/>
      <c r="M153" s="179"/>
      <c r="N153" s="180"/>
    </row>
    <row r="154" spans="2:14" ht="12.75">
      <c r="B154" s="162"/>
      <c r="C154" s="62"/>
      <c r="D154" s="74" t="s">
        <v>120</v>
      </c>
      <c r="E154" s="78">
        <v>40</v>
      </c>
      <c r="F154" s="68" t="e">
        <f>+((+#REF!*4)*100)/#REF!</f>
        <v>#REF!</v>
      </c>
      <c r="G154" s="68" t="e">
        <f>+((+#REF!*4)*100)/#REF!</f>
        <v>#REF!</v>
      </c>
      <c r="H154" s="68" t="e">
        <f>+((+#REF!*4)*100)/#REF!</f>
        <v>#REF!</v>
      </c>
      <c r="I154" s="69"/>
      <c r="J154" s="181"/>
      <c r="K154" s="182"/>
      <c r="L154" s="182"/>
      <c r="M154" s="182"/>
      <c r="N154" s="183"/>
    </row>
    <row r="155" spans="2:14" ht="12.75">
      <c r="B155" s="162"/>
      <c r="C155" s="62"/>
      <c r="D155" s="74" t="s">
        <v>138</v>
      </c>
      <c r="E155" s="78">
        <v>40</v>
      </c>
      <c r="F155" s="70" t="e">
        <f>+((+#REF!*4)*100)/#REF!</f>
        <v>#REF!</v>
      </c>
      <c r="G155" s="70" t="e">
        <f>+((+#REF!*4)*100)/#REF!</f>
        <v>#REF!</v>
      </c>
      <c r="H155" s="70" t="e">
        <f>+((+#REF!*4)*100)/#REF!</f>
        <v>#REF!</v>
      </c>
      <c r="I155" s="69"/>
      <c r="J155" s="181"/>
      <c r="K155" s="182"/>
      <c r="L155" s="182"/>
      <c r="M155" s="182"/>
      <c r="N155" s="183"/>
    </row>
    <row r="156" spans="2:14" ht="12.75">
      <c r="B156" s="162"/>
      <c r="C156" s="62"/>
      <c r="D156" s="74" t="s">
        <v>121</v>
      </c>
      <c r="E156" s="78">
        <v>60</v>
      </c>
      <c r="F156" s="70" t="e">
        <f>+((+#REF!*4)*100)/#REF!</f>
        <v>#REF!</v>
      </c>
      <c r="G156" s="70" t="e">
        <f>+((+#REF!*4)*100)/#REF!</f>
        <v>#REF!</v>
      </c>
      <c r="H156" s="70" t="e">
        <f>+((+#REF!*4)*100)/#REF!</f>
        <v>#REF!</v>
      </c>
      <c r="I156" s="69"/>
      <c r="J156" s="181"/>
      <c r="K156" s="182"/>
      <c r="L156" s="182"/>
      <c r="M156" s="182"/>
      <c r="N156" s="183"/>
    </row>
    <row r="157" spans="2:14" ht="12.75">
      <c r="B157" s="162"/>
      <c r="C157" s="62"/>
      <c r="D157" s="74" t="s">
        <v>118</v>
      </c>
      <c r="E157" s="78">
        <v>30</v>
      </c>
      <c r="F157" s="70" t="e">
        <f>+((+#REF!*4)*100)/#REF!</f>
        <v>#REF!</v>
      </c>
      <c r="G157" s="70" t="e">
        <f>+((+#REF!*4)*100)/#REF!</f>
        <v>#REF!</v>
      </c>
      <c r="H157" s="70" t="e">
        <f>+((+#REF!*4)*100)/#REF!</f>
        <v>#REF!</v>
      </c>
      <c r="I157" s="69"/>
      <c r="J157" s="181"/>
      <c r="K157" s="182"/>
      <c r="L157" s="182"/>
      <c r="M157" s="182"/>
      <c r="N157" s="183"/>
    </row>
    <row r="158" spans="2:14" ht="12.75">
      <c r="B158" s="162"/>
      <c r="C158" s="62"/>
      <c r="D158" s="74" t="s">
        <v>114</v>
      </c>
      <c r="E158" s="78">
        <v>25</v>
      </c>
      <c r="F158" s="70" t="e">
        <f>+((+#REF!*4)*100)/#REF!</f>
        <v>#REF!</v>
      </c>
      <c r="G158" s="70" t="e">
        <f>+((+#REF!*4)*100)/#REF!</f>
        <v>#REF!</v>
      </c>
      <c r="H158" s="70" t="e">
        <f>+((+#REF!*4)*100)/#REF!</f>
        <v>#REF!</v>
      </c>
      <c r="I158" s="69"/>
      <c r="J158" s="181"/>
      <c r="K158" s="182"/>
      <c r="L158" s="182"/>
      <c r="M158" s="182"/>
      <c r="N158" s="183"/>
    </row>
    <row r="159" spans="2:14" ht="12.75">
      <c r="B159" s="162"/>
      <c r="C159" s="62"/>
      <c r="D159" s="74" t="s">
        <v>115</v>
      </c>
      <c r="E159" s="78">
        <v>3</v>
      </c>
      <c r="F159" s="70" t="e">
        <f>+((+#REF!*4)*100)/#REF!</f>
        <v>#REF!</v>
      </c>
      <c r="G159" s="70" t="e">
        <f>+((+#REF!*4)*100)/#REF!</f>
        <v>#REF!</v>
      </c>
      <c r="H159" s="70" t="e">
        <f>+((+#REF!*4)*100)/#REF!</f>
        <v>#REF!</v>
      </c>
      <c r="I159" s="69"/>
      <c r="J159" s="181"/>
      <c r="K159" s="182"/>
      <c r="L159" s="182"/>
      <c r="M159" s="182"/>
      <c r="N159" s="183"/>
    </row>
    <row r="160" spans="2:14" ht="12.75">
      <c r="B160" s="162"/>
      <c r="C160" s="62"/>
      <c r="D160" s="74" t="s">
        <v>117</v>
      </c>
      <c r="E160" s="78" t="s">
        <v>170</v>
      </c>
      <c r="F160" s="70" t="e">
        <f>+((+#REF!*4)*100)/#REF!</f>
        <v>#REF!</v>
      </c>
      <c r="G160" s="70" t="e">
        <f>+((+#REF!*4)*100)/#REF!</f>
        <v>#REF!</v>
      </c>
      <c r="H160" s="70" t="e">
        <f>+((+#REF!*4)*100)/#REF!</f>
        <v>#REF!</v>
      </c>
      <c r="I160" s="69"/>
      <c r="J160" s="181"/>
      <c r="K160" s="182"/>
      <c r="L160" s="182"/>
      <c r="M160" s="182"/>
      <c r="N160" s="183"/>
    </row>
    <row r="161" spans="2:14" ht="12.75">
      <c r="B161" s="162"/>
      <c r="C161" s="62"/>
      <c r="D161" s="74" t="s">
        <v>116</v>
      </c>
      <c r="E161" s="78">
        <v>0.1</v>
      </c>
      <c r="F161" s="70" t="e">
        <f>+((+#REF!*4)*100)/#REF!</f>
        <v>#REF!</v>
      </c>
      <c r="G161" s="70" t="e">
        <f>+((+#REF!*4)*100)/#REF!</f>
        <v>#REF!</v>
      </c>
      <c r="H161" s="70" t="e">
        <f>+((+#REF!*4)*100)/#REF!</f>
        <v>#REF!</v>
      </c>
      <c r="I161" s="69"/>
      <c r="J161" s="181"/>
      <c r="K161" s="182"/>
      <c r="L161" s="182"/>
      <c r="M161" s="182"/>
      <c r="N161" s="183"/>
    </row>
    <row r="162" spans="2:14" ht="12.75">
      <c r="B162" s="162"/>
      <c r="C162" s="62"/>
      <c r="D162" s="77"/>
      <c r="E162" s="70"/>
      <c r="F162" s="70" t="e">
        <f>+((+#REF!*4)*100)/#REF!</f>
        <v>#REF!</v>
      </c>
      <c r="G162" s="70" t="e">
        <f>+((+#REF!*4)*100)/#REF!</f>
        <v>#REF!</v>
      </c>
      <c r="H162" s="70" t="e">
        <f>+((+#REF!*4)*100)/#REF!</f>
        <v>#REF!</v>
      </c>
      <c r="I162" s="69"/>
      <c r="J162" s="181"/>
      <c r="K162" s="182"/>
      <c r="L162" s="182"/>
      <c r="M162" s="182"/>
      <c r="N162" s="183"/>
    </row>
    <row r="163" spans="2:14" ht="12.75">
      <c r="B163" s="162"/>
      <c r="C163" s="62"/>
      <c r="D163" s="74"/>
      <c r="E163" s="70"/>
      <c r="F163" s="70" t="e">
        <f>+((+#REF!*4)*100)/#REF!</f>
        <v>#REF!</v>
      </c>
      <c r="G163" s="70" t="e">
        <f>+((+#REF!*4)*100)/#REF!</f>
        <v>#REF!</v>
      </c>
      <c r="H163" s="70" t="e">
        <f>+((+#REF!*4)*100)/#REF!</f>
        <v>#REF!</v>
      </c>
      <c r="I163" s="69"/>
      <c r="J163" s="181"/>
      <c r="K163" s="182"/>
      <c r="L163" s="182"/>
      <c r="M163" s="182"/>
      <c r="N163" s="183"/>
    </row>
    <row r="164" spans="2:14" ht="12.75">
      <c r="B164" s="162"/>
      <c r="C164" s="62"/>
      <c r="D164" s="64"/>
      <c r="E164" s="70"/>
      <c r="F164" s="70" t="e">
        <f>+((+#REF!*4)*100)/#REF!</f>
        <v>#REF!</v>
      </c>
      <c r="G164" s="70" t="e">
        <f>+((+#REF!*4)*100)/#REF!</f>
        <v>#REF!</v>
      </c>
      <c r="H164" s="70" t="e">
        <f>+((+#REF!*4)*100)/#REF!</f>
        <v>#REF!</v>
      </c>
      <c r="I164" s="69"/>
      <c r="J164" s="181"/>
      <c r="K164" s="182"/>
      <c r="L164" s="182"/>
      <c r="M164" s="182"/>
      <c r="N164" s="183"/>
    </row>
    <row r="165" spans="2:14" ht="12.75">
      <c r="B165" s="162"/>
      <c r="C165" s="62"/>
      <c r="D165" s="64"/>
      <c r="E165" s="70"/>
      <c r="F165" s="70" t="e">
        <f>+((+#REF!*4)*100)/#REF!</f>
        <v>#REF!</v>
      </c>
      <c r="G165" s="70" t="e">
        <f>+((+#REF!*4)*100)/#REF!</f>
        <v>#REF!</v>
      </c>
      <c r="H165" s="70" t="e">
        <f>+((+#REF!*4)*100)/#REF!</f>
        <v>#REF!</v>
      </c>
      <c r="I165" s="69"/>
      <c r="J165" s="181"/>
      <c r="K165" s="182"/>
      <c r="L165" s="182"/>
      <c r="M165" s="182"/>
      <c r="N165" s="183"/>
    </row>
    <row r="166" spans="2:14" ht="12.75">
      <c r="B166" s="162"/>
      <c r="C166" s="62"/>
      <c r="D166" s="64"/>
      <c r="E166" s="70"/>
      <c r="F166" s="70" t="e">
        <f>+((+#REF!*4)*100)/#REF!</f>
        <v>#REF!</v>
      </c>
      <c r="G166" s="70" t="e">
        <f>+((+#REF!*4)*100)/#REF!</f>
        <v>#REF!</v>
      </c>
      <c r="H166" s="70" t="e">
        <f>+((+#REF!*4)*100)/#REF!</f>
        <v>#REF!</v>
      </c>
      <c r="I166" s="69"/>
      <c r="J166" s="181"/>
      <c r="K166" s="182"/>
      <c r="L166" s="182"/>
      <c r="M166" s="182"/>
      <c r="N166" s="183"/>
    </row>
    <row r="167" spans="2:14" ht="12.75">
      <c r="B167" s="162"/>
      <c r="C167" s="62"/>
      <c r="D167" s="64"/>
      <c r="E167" s="70"/>
      <c r="F167" s="70" t="e">
        <f>+((+#REF!*4)*100)/#REF!</f>
        <v>#REF!</v>
      </c>
      <c r="G167" s="70" t="e">
        <f>+((+#REF!*4)*100)/#REF!</f>
        <v>#REF!</v>
      </c>
      <c r="H167" s="70" t="e">
        <f>+((+#REF!*4)*100)/#REF!</f>
        <v>#REF!</v>
      </c>
      <c r="I167" s="69"/>
      <c r="J167" s="181"/>
      <c r="K167" s="182"/>
      <c r="L167" s="182"/>
      <c r="M167" s="182"/>
      <c r="N167" s="183"/>
    </row>
    <row r="168" spans="2:14" ht="12.75">
      <c r="B168" s="162"/>
      <c r="C168" s="62"/>
      <c r="D168" s="64"/>
      <c r="E168" s="70"/>
      <c r="F168" s="70" t="e">
        <f>+((+#REF!*4)*100)/#REF!</f>
        <v>#REF!</v>
      </c>
      <c r="G168" s="70" t="e">
        <f>+((+#REF!*4)*100)/#REF!</f>
        <v>#REF!</v>
      </c>
      <c r="H168" s="70" t="e">
        <f>+((+#REF!*4)*100)/#REF!</f>
        <v>#REF!</v>
      </c>
      <c r="I168" s="69"/>
      <c r="J168" s="181"/>
      <c r="K168" s="182"/>
      <c r="L168" s="182"/>
      <c r="M168" s="182"/>
      <c r="N168" s="183"/>
    </row>
    <row r="169" spans="2:14" ht="12.75">
      <c r="B169" s="162"/>
      <c r="C169" s="62"/>
      <c r="D169" s="64"/>
      <c r="E169" s="70"/>
      <c r="F169" s="70" t="e">
        <f>+((+#REF!*4)*100)/#REF!</f>
        <v>#REF!</v>
      </c>
      <c r="G169" s="70" t="e">
        <f>+((+#REF!*4)*100)/#REF!</f>
        <v>#REF!</v>
      </c>
      <c r="H169" s="70" t="e">
        <f>+((+#REF!*4)*100)/#REF!</f>
        <v>#REF!</v>
      </c>
      <c r="I169" s="69"/>
      <c r="J169" s="181"/>
      <c r="K169" s="182"/>
      <c r="L169" s="182"/>
      <c r="M169" s="182"/>
      <c r="N169" s="183"/>
    </row>
    <row r="170" spans="2:14" ht="12.75">
      <c r="B170" s="162"/>
      <c r="C170" s="62"/>
      <c r="D170" s="64"/>
      <c r="E170" s="70"/>
      <c r="F170" s="70" t="e">
        <f>+((+#REF!*4)*100)/#REF!</f>
        <v>#REF!</v>
      </c>
      <c r="G170" s="70" t="e">
        <f>+((+#REF!*4)*100)/#REF!</f>
        <v>#REF!</v>
      </c>
      <c r="H170" s="70" t="e">
        <f>+((+#REF!*4)*100)/#REF!</f>
        <v>#REF!</v>
      </c>
      <c r="I170" s="69"/>
      <c r="J170" s="181"/>
      <c r="K170" s="182"/>
      <c r="L170" s="182"/>
      <c r="M170" s="182"/>
      <c r="N170" s="183"/>
    </row>
    <row r="171" spans="2:14" ht="12.75">
      <c r="B171" s="162"/>
      <c r="C171" s="62"/>
      <c r="D171" s="64"/>
      <c r="E171" s="70"/>
      <c r="F171" s="70" t="e">
        <f>+((+#REF!*4)*100)/#REF!</f>
        <v>#REF!</v>
      </c>
      <c r="G171" s="70" t="e">
        <f>+((+#REF!*4)*100)/#REF!</f>
        <v>#REF!</v>
      </c>
      <c r="H171" s="70" t="e">
        <f>+((+#REF!*4)*100)/#REF!</f>
        <v>#REF!</v>
      </c>
      <c r="I171" s="69"/>
      <c r="J171" s="181"/>
      <c r="K171" s="182"/>
      <c r="L171" s="182"/>
      <c r="M171" s="182"/>
      <c r="N171" s="183"/>
    </row>
    <row r="172" spans="2:14" ht="12.75">
      <c r="B172" s="162"/>
      <c r="C172" s="62"/>
      <c r="D172" s="64"/>
      <c r="E172" s="70"/>
      <c r="F172" s="68"/>
      <c r="G172" s="68"/>
      <c r="H172" s="68"/>
      <c r="I172" s="69"/>
      <c r="J172" s="181"/>
      <c r="K172" s="182"/>
      <c r="L172" s="182"/>
      <c r="M172" s="182"/>
      <c r="N172" s="183"/>
    </row>
    <row r="173" spans="2:14" ht="12.75">
      <c r="B173" s="163"/>
      <c r="C173" s="62"/>
      <c r="D173" s="71"/>
      <c r="E173" s="72"/>
      <c r="F173" s="73" t="e">
        <f>SUM(F154:F171)</f>
        <v>#REF!</v>
      </c>
      <c r="G173" s="73" t="e">
        <f>SUM(G154:G171)</f>
        <v>#REF!</v>
      </c>
      <c r="H173" s="73" t="e">
        <f>SUM(H154:H171)</f>
        <v>#REF!</v>
      </c>
      <c r="I173" s="69"/>
      <c r="J173" s="184"/>
      <c r="K173" s="185"/>
      <c r="L173" s="185"/>
      <c r="M173" s="185"/>
      <c r="N173" s="186"/>
    </row>
    <row r="174" spans="2:14" ht="12.75">
      <c r="B174" s="61"/>
      <c r="C174" s="62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</row>
    <row r="175" spans="2:14" ht="12.75">
      <c r="B175" s="61"/>
      <c r="C175" s="62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</row>
    <row r="176" spans="1:14" ht="12.75">
      <c r="A176" s="173" t="s">
        <v>359</v>
      </c>
      <c r="B176" s="173" t="s">
        <v>360</v>
      </c>
      <c r="C176" s="88"/>
      <c r="D176" s="175" t="s">
        <v>105</v>
      </c>
      <c r="E176" s="89" t="s">
        <v>106</v>
      </c>
      <c r="F176" s="89" t="s">
        <v>107</v>
      </c>
      <c r="G176" s="89" t="s">
        <v>108</v>
      </c>
      <c r="H176" s="89" t="s">
        <v>109</v>
      </c>
      <c r="I176" s="90"/>
      <c r="J176" s="175" t="s">
        <v>110</v>
      </c>
      <c r="K176" s="175"/>
      <c r="L176" s="175"/>
      <c r="M176" s="175"/>
      <c r="N176" s="175"/>
    </row>
    <row r="177" spans="1:14" ht="12.75">
      <c r="A177" s="174"/>
      <c r="B177" s="174"/>
      <c r="C177" s="88"/>
      <c r="D177" s="174"/>
      <c r="E177" s="91" t="s">
        <v>111</v>
      </c>
      <c r="F177" s="92"/>
      <c r="G177" s="92"/>
      <c r="H177" s="92"/>
      <c r="I177" s="93"/>
      <c r="J177" s="174"/>
      <c r="K177" s="174"/>
      <c r="L177" s="174"/>
      <c r="M177" s="174"/>
      <c r="N177" s="174"/>
    </row>
    <row r="178" spans="1:14" ht="12.75">
      <c r="A178" s="63">
        <v>8</v>
      </c>
      <c r="B178" s="161" t="s">
        <v>0</v>
      </c>
      <c r="C178" s="63"/>
      <c r="D178" s="74" t="s">
        <v>130</v>
      </c>
      <c r="E178" s="78">
        <v>40</v>
      </c>
      <c r="F178" s="66" t="s">
        <v>113</v>
      </c>
      <c r="G178" s="66" t="s">
        <v>113</v>
      </c>
      <c r="H178" s="66" t="s">
        <v>113</v>
      </c>
      <c r="I178" s="67"/>
      <c r="J178" s="164" t="s">
        <v>555</v>
      </c>
      <c r="K178" s="165"/>
      <c r="L178" s="165"/>
      <c r="M178" s="165"/>
      <c r="N178" s="166"/>
    </row>
    <row r="179" spans="2:14" ht="12.75">
      <c r="B179" s="162"/>
      <c r="C179" s="62"/>
      <c r="D179" s="74" t="s">
        <v>121</v>
      </c>
      <c r="E179" s="78">
        <v>60</v>
      </c>
      <c r="F179" s="68" t="e">
        <f>+((+#REF!*4)*100)/#REF!</f>
        <v>#REF!</v>
      </c>
      <c r="G179" s="68" t="e">
        <f>+((+#REF!*4)*100)/#REF!</f>
        <v>#REF!</v>
      </c>
      <c r="H179" s="68" t="e">
        <f>+((+#REF!*4)*100)/#REF!</f>
        <v>#REF!</v>
      </c>
      <c r="I179" s="69"/>
      <c r="J179" s="167"/>
      <c r="K179" s="168"/>
      <c r="L179" s="168"/>
      <c r="M179" s="168"/>
      <c r="N179" s="169"/>
    </row>
    <row r="180" spans="2:14" ht="12.75">
      <c r="B180" s="162"/>
      <c r="C180" s="62"/>
      <c r="D180" s="74" t="s">
        <v>118</v>
      </c>
      <c r="E180" s="78">
        <v>30</v>
      </c>
      <c r="F180" s="70" t="e">
        <f>+((+#REF!*4)*100)/#REF!</f>
        <v>#REF!</v>
      </c>
      <c r="G180" s="70" t="e">
        <f>+((+#REF!*4)*100)/#REF!</f>
        <v>#REF!</v>
      </c>
      <c r="H180" s="70" t="e">
        <f>+((+#REF!*4)*100)/#REF!</f>
        <v>#REF!</v>
      </c>
      <c r="I180" s="69"/>
      <c r="J180" s="167"/>
      <c r="K180" s="168"/>
      <c r="L180" s="168"/>
      <c r="M180" s="168"/>
      <c r="N180" s="169"/>
    </row>
    <row r="181" spans="2:14" ht="12.75">
      <c r="B181" s="162"/>
      <c r="C181" s="62"/>
      <c r="D181" s="74" t="s">
        <v>119</v>
      </c>
      <c r="E181" s="78">
        <v>25</v>
      </c>
      <c r="F181" s="70" t="e">
        <f>+((+#REF!*4)*100)/#REF!</f>
        <v>#REF!</v>
      </c>
      <c r="G181" s="70" t="e">
        <f>+((+#REF!*4)*100)/#REF!</f>
        <v>#REF!</v>
      </c>
      <c r="H181" s="70" t="e">
        <f>+((+#REF!*4)*100)/#REF!</f>
        <v>#REF!</v>
      </c>
      <c r="I181" s="69"/>
      <c r="J181" s="167"/>
      <c r="K181" s="168"/>
      <c r="L181" s="168"/>
      <c r="M181" s="168"/>
      <c r="N181" s="169"/>
    </row>
    <row r="182" spans="2:14" ht="12.75">
      <c r="B182" s="162"/>
      <c r="C182" s="62"/>
      <c r="D182" s="74" t="s">
        <v>115</v>
      </c>
      <c r="E182" s="78">
        <v>3</v>
      </c>
      <c r="F182" s="70" t="e">
        <f>+((+#REF!*4)*100)/#REF!</f>
        <v>#REF!</v>
      </c>
      <c r="G182" s="70" t="e">
        <f>+((+#REF!*4)*100)/#REF!</f>
        <v>#REF!</v>
      </c>
      <c r="H182" s="70" t="e">
        <f>+((+#REF!*4)*100)/#REF!</f>
        <v>#REF!</v>
      </c>
      <c r="I182" s="69"/>
      <c r="J182" s="167"/>
      <c r="K182" s="168"/>
      <c r="L182" s="168"/>
      <c r="M182" s="168"/>
      <c r="N182" s="169"/>
    </row>
    <row r="183" spans="2:14" ht="12.75">
      <c r="B183" s="162"/>
      <c r="C183" s="62"/>
      <c r="D183" s="74" t="s">
        <v>117</v>
      </c>
      <c r="E183" s="78" t="s">
        <v>170</v>
      </c>
      <c r="F183" s="70" t="e">
        <f>+((+#REF!*4)*100)/#REF!</f>
        <v>#REF!</v>
      </c>
      <c r="G183" s="70" t="e">
        <f>+((+#REF!*4)*100)/#REF!</f>
        <v>#REF!</v>
      </c>
      <c r="H183" s="70" t="e">
        <f>+((+#REF!*4)*100)/#REF!</f>
        <v>#REF!</v>
      </c>
      <c r="I183" s="69"/>
      <c r="J183" s="167"/>
      <c r="K183" s="168"/>
      <c r="L183" s="168"/>
      <c r="M183" s="168"/>
      <c r="N183" s="169"/>
    </row>
    <row r="184" spans="2:14" ht="12.75">
      <c r="B184" s="162"/>
      <c r="C184" s="62"/>
      <c r="D184" s="74" t="s">
        <v>116</v>
      </c>
      <c r="E184" s="78">
        <v>0.1</v>
      </c>
      <c r="F184" s="70" t="e">
        <f>+((+#REF!*4)*100)/#REF!</f>
        <v>#REF!</v>
      </c>
      <c r="G184" s="70" t="e">
        <f>+((+#REF!*4)*100)/#REF!</f>
        <v>#REF!</v>
      </c>
      <c r="H184" s="70" t="e">
        <f>+((+#REF!*4)*100)/#REF!</f>
        <v>#REF!</v>
      </c>
      <c r="I184" s="69"/>
      <c r="J184" s="167"/>
      <c r="K184" s="168"/>
      <c r="L184" s="168"/>
      <c r="M184" s="168"/>
      <c r="N184" s="169"/>
    </row>
    <row r="185" spans="2:14" ht="12.75">
      <c r="B185" s="162"/>
      <c r="C185" s="62"/>
      <c r="D185" s="74" t="s">
        <v>138</v>
      </c>
      <c r="E185" s="78">
        <v>40</v>
      </c>
      <c r="F185" s="70" t="e">
        <f>+((+#REF!*4)*100)/#REF!</f>
        <v>#REF!</v>
      </c>
      <c r="G185" s="70" t="e">
        <f>+((+#REF!*4)*100)/#REF!</f>
        <v>#REF!</v>
      </c>
      <c r="H185" s="70" t="e">
        <f>+((+#REF!*4)*100)/#REF!</f>
        <v>#REF!</v>
      </c>
      <c r="I185" s="69"/>
      <c r="J185" s="167"/>
      <c r="K185" s="168"/>
      <c r="L185" s="168"/>
      <c r="M185" s="168"/>
      <c r="N185" s="169"/>
    </row>
    <row r="186" spans="2:14" ht="12.75">
      <c r="B186" s="162"/>
      <c r="C186" s="62"/>
      <c r="D186" s="74"/>
      <c r="E186" s="75"/>
      <c r="F186" s="70" t="e">
        <f>+((+#REF!*4)*100)/#REF!</f>
        <v>#REF!</v>
      </c>
      <c r="G186" s="70" t="e">
        <f>+((+#REF!*4)*100)/#REF!</f>
        <v>#REF!</v>
      </c>
      <c r="H186" s="70" t="e">
        <f>+((+#REF!*4)*100)/#REF!</f>
        <v>#REF!</v>
      </c>
      <c r="I186" s="69"/>
      <c r="J186" s="167"/>
      <c r="K186" s="168"/>
      <c r="L186" s="168"/>
      <c r="M186" s="168"/>
      <c r="N186" s="169"/>
    </row>
    <row r="187" spans="2:14" ht="12.75">
      <c r="B187" s="162"/>
      <c r="C187" s="62"/>
      <c r="D187" s="74"/>
      <c r="E187" s="75"/>
      <c r="F187" s="70" t="e">
        <f>+((+#REF!*4)*100)/#REF!</f>
        <v>#REF!</v>
      </c>
      <c r="G187" s="70" t="e">
        <f>+((+#REF!*4)*100)/#REF!</f>
        <v>#REF!</v>
      </c>
      <c r="H187" s="70" t="e">
        <f>+((+#REF!*4)*100)/#REF!</f>
        <v>#REF!</v>
      </c>
      <c r="I187" s="69"/>
      <c r="J187" s="167"/>
      <c r="K187" s="168"/>
      <c r="L187" s="168"/>
      <c r="M187" s="168"/>
      <c r="N187" s="169"/>
    </row>
    <row r="188" spans="2:14" ht="12.75">
      <c r="B188" s="162"/>
      <c r="C188" s="62"/>
      <c r="D188" s="64"/>
      <c r="E188" s="70"/>
      <c r="F188" s="70" t="e">
        <f>+((+#REF!*4)*100)/#REF!</f>
        <v>#REF!</v>
      </c>
      <c r="G188" s="70" t="e">
        <f>+((+#REF!*4)*100)/#REF!</f>
        <v>#REF!</v>
      </c>
      <c r="H188" s="70" t="e">
        <f>+((+#REF!*4)*100)/#REF!</f>
        <v>#REF!</v>
      </c>
      <c r="I188" s="69"/>
      <c r="J188" s="167"/>
      <c r="K188" s="168"/>
      <c r="L188" s="168"/>
      <c r="M188" s="168"/>
      <c r="N188" s="169"/>
    </row>
    <row r="189" spans="2:14" ht="12.75">
      <c r="B189" s="162"/>
      <c r="C189" s="62"/>
      <c r="D189" s="64"/>
      <c r="E189" s="70"/>
      <c r="F189" s="70" t="e">
        <f>+((+#REF!*4)*100)/#REF!</f>
        <v>#REF!</v>
      </c>
      <c r="G189" s="70" t="e">
        <f>+((+#REF!*4)*100)/#REF!</f>
        <v>#REF!</v>
      </c>
      <c r="H189" s="70" t="e">
        <f>+((+#REF!*4)*100)/#REF!</f>
        <v>#REF!</v>
      </c>
      <c r="I189" s="69"/>
      <c r="J189" s="167"/>
      <c r="K189" s="168"/>
      <c r="L189" s="168"/>
      <c r="M189" s="168"/>
      <c r="N189" s="169"/>
    </row>
    <row r="190" spans="2:14" ht="12.75">
      <c r="B190" s="162"/>
      <c r="C190" s="62"/>
      <c r="D190" s="64"/>
      <c r="E190" s="70"/>
      <c r="F190" s="70" t="e">
        <f>+((+#REF!*4)*100)/#REF!</f>
        <v>#REF!</v>
      </c>
      <c r="G190" s="70" t="e">
        <f>+((+#REF!*4)*100)/#REF!</f>
        <v>#REF!</v>
      </c>
      <c r="H190" s="70" t="e">
        <f>+((+#REF!*4)*100)/#REF!</f>
        <v>#REF!</v>
      </c>
      <c r="I190" s="69"/>
      <c r="J190" s="167"/>
      <c r="K190" s="168"/>
      <c r="L190" s="168"/>
      <c r="M190" s="168"/>
      <c r="N190" s="169"/>
    </row>
    <row r="191" spans="2:14" ht="12.75">
      <c r="B191" s="162"/>
      <c r="C191" s="62"/>
      <c r="D191" s="64"/>
      <c r="E191" s="70"/>
      <c r="F191" s="70" t="e">
        <f>+((+#REF!*4)*100)/#REF!</f>
        <v>#REF!</v>
      </c>
      <c r="G191" s="70" t="e">
        <f>+((+#REF!*4)*100)/#REF!</f>
        <v>#REF!</v>
      </c>
      <c r="H191" s="70" t="e">
        <f>+((+#REF!*4)*100)/#REF!</f>
        <v>#REF!</v>
      </c>
      <c r="I191" s="69"/>
      <c r="J191" s="167"/>
      <c r="K191" s="168"/>
      <c r="L191" s="168"/>
      <c r="M191" s="168"/>
      <c r="N191" s="169"/>
    </row>
    <row r="192" spans="2:14" ht="12.75">
      <c r="B192" s="162"/>
      <c r="C192" s="62"/>
      <c r="D192" s="64"/>
      <c r="E192" s="70"/>
      <c r="F192" s="70" t="e">
        <f>+((+#REF!*4)*100)/#REF!</f>
        <v>#REF!</v>
      </c>
      <c r="G192" s="70" t="e">
        <f>+((+#REF!*4)*100)/#REF!</f>
        <v>#REF!</v>
      </c>
      <c r="H192" s="70" t="e">
        <f>+((+#REF!*4)*100)/#REF!</f>
        <v>#REF!</v>
      </c>
      <c r="I192" s="69"/>
      <c r="J192" s="167"/>
      <c r="K192" s="168"/>
      <c r="L192" s="168"/>
      <c r="M192" s="168"/>
      <c r="N192" s="169"/>
    </row>
    <row r="193" spans="2:14" ht="12.75">
      <c r="B193" s="162"/>
      <c r="C193" s="62"/>
      <c r="D193" s="64"/>
      <c r="E193" s="70"/>
      <c r="F193" s="70" t="e">
        <f>+((+#REF!*4)*100)/#REF!</f>
        <v>#REF!</v>
      </c>
      <c r="G193" s="70" t="e">
        <f>+((+#REF!*4)*100)/#REF!</f>
        <v>#REF!</v>
      </c>
      <c r="H193" s="70" t="e">
        <f>+((+#REF!*4)*100)/#REF!</f>
        <v>#REF!</v>
      </c>
      <c r="I193" s="69"/>
      <c r="J193" s="167"/>
      <c r="K193" s="168"/>
      <c r="L193" s="168"/>
      <c r="M193" s="168"/>
      <c r="N193" s="169"/>
    </row>
    <row r="194" spans="2:14" ht="12.75">
      <c r="B194" s="162"/>
      <c r="C194" s="62"/>
      <c r="D194" s="64"/>
      <c r="E194" s="70"/>
      <c r="F194" s="70" t="e">
        <f>+((+#REF!*4)*100)/#REF!</f>
        <v>#REF!</v>
      </c>
      <c r="G194" s="70" t="e">
        <f>+((+#REF!*4)*100)/#REF!</f>
        <v>#REF!</v>
      </c>
      <c r="H194" s="70" t="e">
        <f>+((+#REF!*4)*100)/#REF!</f>
        <v>#REF!</v>
      </c>
      <c r="I194" s="69"/>
      <c r="J194" s="167"/>
      <c r="K194" s="168"/>
      <c r="L194" s="168"/>
      <c r="M194" s="168"/>
      <c r="N194" s="169"/>
    </row>
    <row r="195" spans="2:14" ht="12.75">
      <c r="B195" s="162"/>
      <c r="C195" s="62"/>
      <c r="D195" s="64"/>
      <c r="E195" s="70"/>
      <c r="F195" s="70" t="e">
        <f>+((+#REF!*4)*100)/#REF!</f>
        <v>#REF!</v>
      </c>
      <c r="G195" s="70" t="e">
        <f>+((+#REF!*4)*100)/#REF!</f>
        <v>#REF!</v>
      </c>
      <c r="H195" s="70" t="e">
        <f>+((+#REF!*4)*100)/#REF!</f>
        <v>#REF!</v>
      </c>
      <c r="I195" s="69"/>
      <c r="J195" s="167"/>
      <c r="K195" s="168"/>
      <c r="L195" s="168"/>
      <c r="M195" s="168"/>
      <c r="N195" s="169"/>
    </row>
    <row r="196" spans="2:14" ht="12.75">
      <c r="B196" s="162"/>
      <c r="C196" s="62"/>
      <c r="D196" s="64"/>
      <c r="E196" s="70"/>
      <c r="F196" s="70" t="e">
        <f>+((+#REF!*4)*100)/#REF!</f>
        <v>#REF!</v>
      </c>
      <c r="G196" s="70" t="e">
        <f>+((+#REF!*4)*100)/#REF!</f>
        <v>#REF!</v>
      </c>
      <c r="H196" s="70" t="e">
        <f>+((+#REF!*4)*100)/#REF!</f>
        <v>#REF!</v>
      </c>
      <c r="I196" s="69"/>
      <c r="J196" s="167"/>
      <c r="K196" s="168"/>
      <c r="L196" s="168"/>
      <c r="M196" s="168"/>
      <c r="N196" s="169"/>
    </row>
    <row r="197" spans="2:14" ht="12.75">
      <c r="B197" s="162"/>
      <c r="C197" s="62"/>
      <c r="D197" s="64"/>
      <c r="E197" s="70"/>
      <c r="F197" s="68"/>
      <c r="G197" s="68"/>
      <c r="H197" s="68"/>
      <c r="I197" s="69"/>
      <c r="J197" s="167"/>
      <c r="K197" s="168"/>
      <c r="L197" s="168"/>
      <c r="M197" s="168"/>
      <c r="N197" s="169"/>
    </row>
    <row r="198" spans="2:14" ht="12.75">
      <c r="B198" s="163"/>
      <c r="C198" s="62"/>
      <c r="D198" s="71"/>
      <c r="E198" s="72"/>
      <c r="F198" s="73" t="e">
        <f>SUM(F179:F196)</f>
        <v>#REF!</v>
      </c>
      <c r="G198" s="73" t="e">
        <f>SUM(G179:G196)</f>
        <v>#REF!</v>
      </c>
      <c r="H198" s="73" t="e">
        <f>SUM(H179:H196)</f>
        <v>#REF!</v>
      </c>
      <c r="I198" s="69"/>
      <c r="J198" s="170"/>
      <c r="K198" s="171"/>
      <c r="L198" s="171"/>
      <c r="M198" s="171"/>
      <c r="N198" s="172"/>
    </row>
    <row r="199" spans="2:14" ht="12.75">
      <c r="B199" s="61"/>
      <c r="C199" s="62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</row>
    <row r="200" spans="2:14" ht="12.75">
      <c r="B200" s="61"/>
      <c r="C200" s="62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</row>
    <row r="201" spans="1:14" ht="12.75">
      <c r="A201" s="173" t="s">
        <v>359</v>
      </c>
      <c r="B201" s="173" t="s">
        <v>360</v>
      </c>
      <c r="C201" s="88"/>
      <c r="D201" s="175" t="s">
        <v>105</v>
      </c>
      <c r="E201" s="89" t="s">
        <v>106</v>
      </c>
      <c r="F201" s="89" t="s">
        <v>107</v>
      </c>
      <c r="G201" s="89" t="s">
        <v>108</v>
      </c>
      <c r="H201" s="89" t="s">
        <v>109</v>
      </c>
      <c r="I201" s="90"/>
      <c r="J201" s="175" t="s">
        <v>110</v>
      </c>
      <c r="K201" s="175"/>
      <c r="L201" s="175"/>
      <c r="M201" s="175"/>
      <c r="N201" s="175"/>
    </row>
    <row r="202" spans="1:14" ht="12.75">
      <c r="A202" s="174"/>
      <c r="B202" s="174"/>
      <c r="C202" s="88"/>
      <c r="D202" s="174"/>
      <c r="E202" s="91" t="s">
        <v>111</v>
      </c>
      <c r="F202" s="92"/>
      <c r="G202" s="92"/>
      <c r="H202" s="92"/>
      <c r="I202" s="93"/>
      <c r="J202" s="174"/>
      <c r="K202" s="174"/>
      <c r="L202" s="174"/>
      <c r="M202" s="174"/>
      <c r="N202" s="174"/>
    </row>
    <row r="203" spans="1:14" ht="12.75">
      <c r="A203" s="63">
        <v>9</v>
      </c>
      <c r="B203" s="161" t="s">
        <v>132</v>
      </c>
      <c r="C203" s="63"/>
      <c r="D203" s="74" t="s">
        <v>127</v>
      </c>
      <c r="E203" s="78">
        <v>60</v>
      </c>
      <c r="F203" s="66" t="s">
        <v>113</v>
      </c>
      <c r="G203" s="66" t="s">
        <v>113</v>
      </c>
      <c r="H203" s="66" t="s">
        <v>113</v>
      </c>
      <c r="I203" s="67"/>
      <c r="J203" s="164" t="s">
        <v>543</v>
      </c>
      <c r="K203" s="165"/>
      <c r="L203" s="165"/>
      <c r="M203" s="165"/>
      <c r="N203" s="166"/>
    </row>
    <row r="204" spans="2:14" ht="12.75">
      <c r="B204" s="162"/>
      <c r="C204" s="62"/>
      <c r="D204" s="74" t="s">
        <v>133</v>
      </c>
      <c r="E204" s="78">
        <v>40</v>
      </c>
      <c r="F204" s="68" t="e">
        <f>+((+#REF!*4)*100)/#REF!</f>
        <v>#REF!</v>
      </c>
      <c r="G204" s="68" t="e">
        <f>+((+#REF!*4)*100)/#REF!</f>
        <v>#REF!</v>
      </c>
      <c r="H204" s="68" t="e">
        <f>+((+#REF!*4)*100)/#REF!</f>
        <v>#REF!</v>
      </c>
      <c r="I204" s="69"/>
      <c r="J204" s="167"/>
      <c r="K204" s="168"/>
      <c r="L204" s="168"/>
      <c r="M204" s="168"/>
      <c r="N204" s="169"/>
    </row>
    <row r="205" spans="2:14" ht="12.75">
      <c r="B205" s="162"/>
      <c r="C205" s="62"/>
      <c r="D205" s="74" t="s">
        <v>134</v>
      </c>
      <c r="E205" s="78">
        <v>40</v>
      </c>
      <c r="F205" s="70" t="e">
        <f>+((+#REF!*4)*100)/#REF!</f>
        <v>#REF!</v>
      </c>
      <c r="G205" s="70" t="e">
        <f>+((+#REF!*4)*100)/#REF!</f>
        <v>#REF!</v>
      </c>
      <c r="H205" s="70" t="e">
        <f>+((+#REF!*4)*100)/#REF!</f>
        <v>#REF!</v>
      </c>
      <c r="I205" s="69"/>
      <c r="J205" s="167"/>
      <c r="K205" s="168"/>
      <c r="L205" s="168"/>
      <c r="M205" s="168"/>
      <c r="N205" s="169"/>
    </row>
    <row r="206" spans="2:14" ht="12.75">
      <c r="B206" s="162"/>
      <c r="C206" s="62"/>
      <c r="D206" s="74" t="s">
        <v>118</v>
      </c>
      <c r="E206" s="78">
        <v>45</v>
      </c>
      <c r="F206" s="70" t="e">
        <f>+((+#REF!*4)*100)/#REF!</f>
        <v>#REF!</v>
      </c>
      <c r="G206" s="70" t="e">
        <f>+((+#REF!*4)*100)/#REF!</f>
        <v>#REF!</v>
      </c>
      <c r="H206" s="70" t="e">
        <f>+((+#REF!*4)*100)/#REF!</f>
        <v>#REF!</v>
      </c>
      <c r="I206" s="69"/>
      <c r="J206" s="167"/>
      <c r="K206" s="168"/>
      <c r="L206" s="168"/>
      <c r="M206" s="168"/>
      <c r="N206" s="169"/>
    </row>
    <row r="207" spans="2:14" ht="12.75">
      <c r="B207" s="162"/>
      <c r="C207" s="62"/>
      <c r="D207" s="74" t="s">
        <v>114</v>
      </c>
      <c r="E207" s="78">
        <v>25</v>
      </c>
      <c r="F207" s="70" t="e">
        <f>+((+#REF!*4)*100)/#REF!</f>
        <v>#REF!</v>
      </c>
      <c r="G207" s="70" t="e">
        <f>+((+#REF!*4)*100)/#REF!</f>
        <v>#REF!</v>
      </c>
      <c r="H207" s="70" t="e">
        <f>+((+#REF!*4)*100)/#REF!</f>
        <v>#REF!</v>
      </c>
      <c r="I207" s="69"/>
      <c r="J207" s="167"/>
      <c r="K207" s="168"/>
      <c r="L207" s="168"/>
      <c r="M207" s="168"/>
      <c r="N207" s="169"/>
    </row>
    <row r="208" spans="2:14" ht="12.75">
      <c r="B208" s="162"/>
      <c r="C208" s="62"/>
      <c r="D208" s="74" t="s">
        <v>368</v>
      </c>
      <c r="E208" s="78">
        <v>20</v>
      </c>
      <c r="F208" s="70" t="e">
        <f>+((+#REF!*4)*100)/#REF!</f>
        <v>#REF!</v>
      </c>
      <c r="G208" s="70" t="e">
        <f>+((+#REF!*4)*100)/#REF!</f>
        <v>#REF!</v>
      </c>
      <c r="H208" s="70" t="e">
        <f>+((+#REF!*4)*100)/#REF!</f>
        <v>#REF!</v>
      </c>
      <c r="I208" s="69"/>
      <c r="J208" s="167"/>
      <c r="K208" s="168"/>
      <c r="L208" s="168"/>
      <c r="M208" s="168"/>
      <c r="N208" s="169"/>
    </row>
    <row r="209" spans="2:14" ht="12.75">
      <c r="B209" s="162"/>
      <c r="C209" s="62"/>
      <c r="D209" s="74" t="s">
        <v>117</v>
      </c>
      <c r="E209" s="78" t="s">
        <v>170</v>
      </c>
      <c r="F209" s="70" t="e">
        <f>+((+#REF!*4)*100)/#REF!</f>
        <v>#REF!</v>
      </c>
      <c r="G209" s="70" t="e">
        <f>+((+#REF!*4)*100)/#REF!</f>
        <v>#REF!</v>
      </c>
      <c r="H209" s="70" t="e">
        <f>+((+#REF!*4)*100)/#REF!</f>
        <v>#REF!</v>
      </c>
      <c r="I209" s="69"/>
      <c r="J209" s="167"/>
      <c r="K209" s="168"/>
      <c r="L209" s="168"/>
      <c r="M209" s="168"/>
      <c r="N209" s="169"/>
    </row>
    <row r="210" spans="2:14" ht="12.75">
      <c r="B210" s="162"/>
      <c r="C210" s="62"/>
      <c r="D210" s="74" t="s">
        <v>115</v>
      </c>
      <c r="E210" s="78">
        <v>3</v>
      </c>
      <c r="F210" s="70" t="e">
        <f>+((+#REF!*4)*100)/#REF!</f>
        <v>#REF!</v>
      </c>
      <c r="G210" s="70" t="e">
        <f>+((+#REF!*4)*100)/#REF!</f>
        <v>#REF!</v>
      </c>
      <c r="H210" s="70" t="e">
        <f>+((+#REF!*4)*100)/#REF!</f>
        <v>#REF!</v>
      </c>
      <c r="I210" s="69"/>
      <c r="J210" s="167"/>
      <c r="K210" s="168"/>
      <c r="L210" s="168"/>
      <c r="M210" s="168"/>
      <c r="N210" s="169"/>
    </row>
    <row r="211" spans="2:14" ht="12.75">
      <c r="B211" s="162"/>
      <c r="C211" s="62"/>
      <c r="D211" s="74" t="s">
        <v>116</v>
      </c>
      <c r="E211" s="78">
        <v>0.1</v>
      </c>
      <c r="F211" s="70" t="e">
        <f>+((+#REF!*4)*100)/#REF!</f>
        <v>#REF!</v>
      </c>
      <c r="G211" s="70" t="e">
        <f>+((+#REF!*4)*100)/#REF!</f>
        <v>#REF!</v>
      </c>
      <c r="H211" s="70" t="e">
        <f>+((+#REF!*4)*100)/#REF!</f>
        <v>#REF!</v>
      </c>
      <c r="I211" s="69"/>
      <c r="J211" s="167"/>
      <c r="K211" s="168"/>
      <c r="L211" s="168"/>
      <c r="M211" s="168"/>
      <c r="N211" s="169"/>
    </row>
    <row r="212" spans="2:14" ht="12.75">
      <c r="B212" s="162"/>
      <c r="C212" s="62"/>
      <c r="D212" s="74"/>
      <c r="E212" s="75"/>
      <c r="F212" s="70" t="e">
        <f>+((+#REF!*4)*100)/#REF!</f>
        <v>#REF!</v>
      </c>
      <c r="G212" s="70" t="e">
        <f>+((+#REF!*4)*100)/#REF!</f>
        <v>#REF!</v>
      </c>
      <c r="H212" s="70" t="e">
        <f>+((+#REF!*4)*100)/#REF!</f>
        <v>#REF!</v>
      </c>
      <c r="I212" s="69"/>
      <c r="J212" s="167"/>
      <c r="K212" s="168"/>
      <c r="L212" s="168"/>
      <c r="M212" s="168"/>
      <c r="N212" s="169"/>
    </row>
    <row r="213" spans="2:14" ht="12.75">
      <c r="B213" s="162"/>
      <c r="C213" s="62"/>
      <c r="D213" s="64"/>
      <c r="E213" s="70"/>
      <c r="F213" s="70" t="e">
        <f>+((+#REF!*4)*100)/#REF!</f>
        <v>#REF!</v>
      </c>
      <c r="G213" s="70" t="e">
        <f>+((+#REF!*4)*100)/#REF!</f>
        <v>#REF!</v>
      </c>
      <c r="H213" s="70" t="e">
        <f>+((+#REF!*4)*100)/#REF!</f>
        <v>#REF!</v>
      </c>
      <c r="I213" s="69"/>
      <c r="J213" s="167"/>
      <c r="K213" s="168"/>
      <c r="L213" s="168"/>
      <c r="M213" s="168"/>
      <c r="N213" s="169"/>
    </row>
    <row r="214" spans="2:14" ht="12.75">
      <c r="B214" s="162"/>
      <c r="C214" s="62"/>
      <c r="D214" s="64"/>
      <c r="E214" s="70"/>
      <c r="F214" s="70" t="e">
        <f>+((+#REF!*4)*100)/#REF!</f>
        <v>#REF!</v>
      </c>
      <c r="G214" s="70" t="e">
        <f>+((+#REF!*4)*100)/#REF!</f>
        <v>#REF!</v>
      </c>
      <c r="H214" s="70" t="e">
        <f>+((+#REF!*4)*100)/#REF!</f>
        <v>#REF!</v>
      </c>
      <c r="I214" s="69"/>
      <c r="J214" s="167"/>
      <c r="K214" s="168"/>
      <c r="L214" s="168"/>
      <c r="M214" s="168"/>
      <c r="N214" s="169"/>
    </row>
    <row r="215" spans="2:14" ht="12.75">
      <c r="B215" s="162"/>
      <c r="C215" s="62"/>
      <c r="D215" s="64"/>
      <c r="E215" s="70"/>
      <c r="F215" s="70" t="e">
        <f>+((+#REF!*4)*100)/#REF!</f>
        <v>#REF!</v>
      </c>
      <c r="G215" s="70" t="e">
        <f>+((+#REF!*4)*100)/#REF!</f>
        <v>#REF!</v>
      </c>
      <c r="H215" s="70" t="e">
        <f>+((+#REF!*4)*100)/#REF!</f>
        <v>#REF!</v>
      </c>
      <c r="I215" s="69"/>
      <c r="J215" s="167"/>
      <c r="K215" s="168"/>
      <c r="L215" s="168"/>
      <c r="M215" s="168"/>
      <c r="N215" s="169"/>
    </row>
    <row r="216" spans="2:14" ht="12.75">
      <c r="B216" s="162"/>
      <c r="C216" s="62"/>
      <c r="D216" s="64"/>
      <c r="E216" s="70"/>
      <c r="F216" s="70" t="e">
        <f>+((+#REF!*4)*100)/#REF!</f>
        <v>#REF!</v>
      </c>
      <c r="G216" s="70" t="e">
        <f>+((+#REF!*4)*100)/#REF!</f>
        <v>#REF!</v>
      </c>
      <c r="H216" s="70" t="e">
        <f>+((+#REF!*4)*100)/#REF!</f>
        <v>#REF!</v>
      </c>
      <c r="I216" s="69"/>
      <c r="J216" s="167"/>
      <c r="K216" s="168"/>
      <c r="L216" s="168"/>
      <c r="M216" s="168"/>
      <c r="N216" s="169"/>
    </row>
    <row r="217" spans="2:14" ht="12.75">
      <c r="B217" s="162"/>
      <c r="C217" s="62"/>
      <c r="D217" s="64"/>
      <c r="E217" s="70"/>
      <c r="F217" s="70" t="e">
        <f>+((+#REF!*4)*100)/#REF!</f>
        <v>#REF!</v>
      </c>
      <c r="G217" s="70" t="e">
        <f>+((+#REF!*4)*100)/#REF!</f>
        <v>#REF!</v>
      </c>
      <c r="H217" s="70" t="e">
        <f>+((+#REF!*4)*100)/#REF!</f>
        <v>#REF!</v>
      </c>
      <c r="I217" s="69"/>
      <c r="J217" s="167"/>
      <c r="K217" s="168"/>
      <c r="L217" s="168"/>
      <c r="M217" s="168"/>
      <c r="N217" s="169"/>
    </row>
    <row r="218" spans="2:14" ht="12.75">
      <c r="B218" s="162"/>
      <c r="C218" s="62"/>
      <c r="D218" s="64"/>
      <c r="E218" s="70"/>
      <c r="F218" s="70" t="e">
        <f>+((+#REF!*4)*100)/#REF!</f>
        <v>#REF!</v>
      </c>
      <c r="G218" s="70" t="e">
        <f>+((+#REF!*4)*100)/#REF!</f>
        <v>#REF!</v>
      </c>
      <c r="H218" s="70" t="e">
        <f>+((+#REF!*4)*100)/#REF!</f>
        <v>#REF!</v>
      </c>
      <c r="I218" s="69"/>
      <c r="J218" s="167"/>
      <c r="K218" s="168"/>
      <c r="L218" s="168"/>
      <c r="M218" s="168"/>
      <c r="N218" s="169"/>
    </row>
    <row r="219" spans="2:14" ht="12.75">
      <c r="B219" s="162"/>
      <c r="C219" s="62"/>
      <c r="D219" s="64"/>
      <c r="E219" s="70"/>
      <c r="F219" s="70" t="e">
        <f>+((+#REF!*4)*100)/#REF!</f>
        <v>#REF!</v>
      </c>
      <c r="G219" s="70" t="e">
        <f>+((+#REF!*4)*100)/#REF!</f>
        <v>#REF!</v>
      </c>
      <c r="H219" s="70" t="e">
        <f>+((+#REF!*4)*100)/#REF!</f>
        <v>#REF!</v>
      </c>
      <c r="I219" s="69"/>
      <c r="J219" s="167"/>
      <c r="K219" s="168"/>
      <c r="L219" s="168"/>
      <c r="M219" s="168"/>
      <c r="N219" s="169"/>
    </row>
    <row r="220" spans="2:14" ht="12.75">
      <c r="B220" s="162"/>
      <c r="C220" s="62"/>
      <c r="D220" s="64"/>
      <c r="E220" s="70"/>
      <c r="F220" s="70" t="e">
        <f>+((+#REF!*4)*100)/#REF!</f>
        <v>#REF!</v>
      </c>
      <c r="G220" s="70" t="e">
        <f>+((+#REF!*4)*100)/#REF!</f>
        <v>#REF!</v>
      </c>
      <c r="H220" s="70" t="e">
        <f>+((+#REF!*4)*100)/#REF!</f>
        <v>#REF!</v>
      </c>
      <c r="I220" s="69"/>
      <c r="J220" s="167"/>
      <c r="K220" s="168"/>
      <c r="L220" s="168"/>
      <c r="M220" s="168"/>
      <c r="N220" s="169"/>
    </row>
    <row r="221" spans="2:14" ht="12.75">
      <c r="B221" s="162"/>
      <c r="C221" s="62"/>
      <c r="D221" s="64"/>
      <c r="E221" s="70"/>
      <c r="F221" s="70" t="e">
        <f>+((+#REF!*4)*100)/#REF!</f>
        <v>#REF!</v>
      </c>
      <c r="G221" s="70" t="e">
        <f>+((+#REF!*4)*100)/#REF!</f>
        <v>#REF!</v>
      </c>
      <c r="H221" s="70" t="e">
        <f>+((+#REF!*4)*100)/#REF!</f>
        <v>#REF!</v>
      </c>
      <c r="I221" s="69"/>
      <c r="J221" s="167"/>
      <c r="K221" s="168"/>
      <c r="L221" s="168"/>
      <c r="M221" s="168"/>
      <c r="N221" s="169"/>
    </row>
    <row r="222" spans="2:14" ht="12.75">
      <c r="B222" s="162"/>
      <c r="C222" s="62"/>
      <c r="D222" s="64"/>
      <c r="E222" s="70"/>
      <c r="F222" s="68"/>
      <c r="G222" s="68"/>
      <c r="H222" s="68"/>
      <c r="I222" s="69"/>
      <c r="J222" s="167"/>
      <c r="K222" s="168"/>
      <c r="L222" s="168"/>
      <c r="M222" s="168"/>
      <c r="N222" s="169"/>
    </row>
    <row r="223" spans="2:14" ht="12.75">
      <c r="B223" s="163"/>
      <c r="C223" s="62"/>
      <c r="D223" s="71"/>
      <c r="E223" s="72"/>
      <c r="F223" s="73" t="e">
        <f>SUM(F204:F221)</f>
        <v>#REF!</v>
      </c>
      <c r="G223" s="73" t="e">
        <f>SUM(G204:G221)</f>
        <v>#REF!</v>
      </c>
      <c r="H223" s="73" t="e">
        <f>SUM(H204:H221)</f>
        <v>#REF!</v>
      </c>
      <c r="I223" s="69"/>
      <c r="J223" s="170"/>
      <c r="K223" s="171"/>
      <c r="L223" s="171"/>
      <c r="M223" s="171"/>
      <c r="N223" s="172"/>
    </row>
    <row r="224" spans="2:14" ht="12.75">
      <c r="B224" s="61"/>
      <c r="C224" s="62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2:14" ht="12.75">
      <c r="B225" s="61"/>
      <c r="C225" s="62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1:14" ht="12.75">
      <c r="A226" s="173" t="s">
        <v>359</v>
      </c>
      <c r="B226" s="173" t="s">
        <v>360</v>
      </c>
      <c r="C226" s="88"/>
      <c r="D226" s="175" t="s">
        <v>105</v>
      </c>
      <c r="E226" s="89" t="s">
        <v>106</v>
      </c>
      <c r="F226" s="89" t="s">
        <v>107</v>
      </c>
      <c r="G226" s="89" t="s">
        <v>108</v>
      </c>
      <c r="H226" s="89" t="s">
        <v>109</v>
      </c>
      <c r="I226" s="90"/>
      <c r="J226" s="175" t="s">
        <v>110</v>
      </c>
      <c r="K226" s="175"/>
      <c r="L226" s="175"/>
      <c r="M226" s="175"/>
      <c r="N226" s="175"/>
    </row>
    <row r="227" spans="1:14" ht="12.75">
      <c r="A227" s="174"/>
      <c r="B227" s="174"/>
      <c r="C227" s="88"/>
      <c r="D227" s="174"/>
      <c r="E227" s="91" t="s">
        <v>111</v>
      </c>
      <c r="F227" s="92"/>
      <c r="G227" s="92"/>
      <c r="H227" s="92"/>
      <c r="I227" s="93"/>
      <c r="J227" s="174"/>
      <c r="K227" s="174"/>
      <c r="L227" s="174"/>
      <c r="M227" s="174"/>
      <c r="N227" s="174"/>
    </row>
    <row r="228" spans="1:14" ht="12.75">
      <c r="A228" s="63">
        <v>10</v>
      </c>
      <c r="B228" s="161" t="s">
        <v>135</v>
      </c>
      <c r="C228" s="63"/>
      <c r="D228" s="74" t="s">
        <v>121</v>
      </c>
      <c r="E228" s="78">
        <v>60</v>
      </c>
      <c r="F228" s="66" t="s">
        <v>113</v>
      </c>
      <c r="G228" s="66" t="s">
        <v>113</v>
      </c>
      <c r="H228" s="66" t="s">
        <v>113</v>
      </c>
      <c r="I228" s="67"/>
      <c r="J228" s="164" t="s">
        <v>571</v>
      </c>
      <c r="K228" s="165"/>
      <c r="L228" s="165"/>
      <c r="M228" s="165"/>
      <c r="N228" s="166"/>
    </row>
    <row r="229" spans="2:14" ht="12.75">
      <c r="B229" s="162"/>
      <c r="C229" s="62"/>
      <c r="D229" s="74" t="s">
        <v>119</v>
      </c>
      <c r="E229" s="78">
        <v>25</v>
      </c>
      <c r="F229" s="68" t="e">
        <f>+((+#REF!*4)*100)/#REF!</f>
        <v>#REF!</v>
      </c>
      <c r="G229" s="68" t="e">
        <f>+((+#REF!*4)*100)/#REF!</f>
        <v>#REF!</v>
      </c>
      <c r="H229" s="68" t="e">
        <f>+((+#REF!*4)*100)/#REF!</f>
        <v>#REF!</v>
      </c>
      <c r="I229" s="69"/>
      <c r="J229" s="167"/>
      <c r="K229" s="168"/>
      <c r="L229" s="168"/>
      <c r="M229" s="168"/>
      <c r="N229" s="169"/>
    </row>
    <row r="230" spans="2:14" ht="12.75">
      <c r="B230" s="162"/>
      <c r="C230" s="62"/>
      <c r="D230" s="74" t="s">
        <v>118</v>
      </c>
      <c r="E230" s="78">
        <v>30</v>
      </c>
      <c r="F230" s="70" t="e">
        <f>+((+#REF!*4)*100)/#REF!</f>
        <v>#REF!</v>
      </c>
      <c r="G230" s="70" t="e">
        <f>+((+#REF!*4)*100)/#REF!</f>
        <v>#REF!</v>
      </c>
      <c r="H230" s="70" t="e">
        <f>+((+#REF!*4)*100)/#REF!</f>
        <v>#REF!</v>
      </c>
      <c r="I230" s="69"/>
      <c r="J230" s="167"/>
      <c r="K230" s="168"/>
      <c r="L230" s="168"/>
      <c r="M230" s="168"/>
      <c r="N230" s="169"/>
    </row>
    <row r="231" spans="2:14" ht="12.75">
      <c r="B231" s="162"/>
      <c r="C231" s="62"/>
      <c r="D231" s="74" t="s">
        <v>126</v>
      </c>
      <c r="E231" s="78">
        <v>35</v>
      </c>
      <c r="F231" s="70" t="e">
        <f>+((+#REF!*4)*100)/#REF!</f>
        <v>#REF!</v>
      </c>
      <c r="G231" s="70" t="e">
        <f>+((+#REF!*4)*100)/#REF!</f>
        <v>#REF!</v>
      </c>
      <c r="H231" s="70" t="e">
        <f>+((+#REF!*4)*100)/#REF!</f>
        <v>#REF!</v>
      </c>
      <c r="I231" s="69"/>
      <c r="J231" s="167"/>
      <c r="K231" s="168"/>
      <c r="L231" s="168"/>
      <c r="M231" s="168"/>
      <c r="N231" s="169"/>
    </row>
    <row r="232" spans="2:14" ht="12.75">
      <c r="B232" s="162"/>
      <c r="C232" s="62"/>
      <c r="D232" s="74" t="s">
        <v>117</v>
      </c>
      <c r="E232" s="78" t="s">
        <v>170</v>
      </c>
      <c r="F232" s="70" t="e">
        <f>+((+#REF!*4)*100)/#REF!</f>
        <v>#REF!</v>
      </c>
      <c r="G232" s="70" t="e">
        <f>+((+#REF!*4)*100)/#REF!</f>
        <v>#REF!</v>
      </c>
      <c r="H232" s="70" t="e">
        <f>+((+#REF!*4)*100)/#REF!</f>
        <v>#REF!</v>
      </c>
      <c r="I232" s="69"/>
      <c r="J232" s="167"/>
      <c r="K232" s="168"/>
      <c r="L232" s="168"/>
      <c r="M232" s="168"/>
      <c r="N232" s="169"/>
    </row>
    <row r="233" spans="2:14" ht="12.75">
      <c r="B233" s="162"/>
      <c r="C233" s="62"/>
      <c r="D233" s="74" t="s">
        <v>115</v>
      </c>
      <c r="E233" s="78">
        <v>3</v>
      </c>
      <c r="F233" s="70" t="e">
        <f>+((+#REF!*4)*100)/#REF!</f>
        <v>#REF!</v>
      </c>
      <c r="G233" s="70" t="e">
        <f>+((+#REF!*4)*100)/#REF!</f>
        <v>#REF!</v>
      </c>
      <c r="H233" s="70" t="e">
        <f>+((+#REF!*4)*100)/#REF!</f>
        <v>#REF!</v>
      </c>
      <c r="I233" s="69"/>
      <c r="J233" s="167"/>
      <c r="K233" s="168"/>
      <c r="L233" s="168"/>
      <c r="M233" s="168"/>
      <c r="N233" s="169"/>
    </row>
    <row r="234" spans="2:14" ht="12.75">
      <c r="B234" s="162"/>
      <c r="C234" s="62"/>
      <c r="D234" s="74" t="s">
        <v>116</v>
      </c>
      <c r="E234" s="78">
        <v>0.1</v>
      </c>
      <c r="F234" s="70" t="e">
        <f>+((+#REF!*4)*100)/#REF!</f>
        <v>#REF!</v>
      </c>
      <c r="G234" s="70" t="e">
        <f>+((+#REF!*4)*100)/#REF!</f>
        <v>#REF!</v>
      </c>
      <c r="H234" s="70" t="e">
        <f>+((+#REF!*4)*100)/#REF!</f>
        <v>#REF!</v>
      </c>
      <c r="I234" s="69"/>
      <c r="J234" s="167"/>
      <c r="K234" s="168"/>
      <c r="L234" s="168"/>
      <c r="M234" s="168"/>
      <c r="N234" s="169"/>
    </row>
    <row r="235" spans="2:14" ht="12.75">
      <c r="B235" s="162"/>
      <c r="C235" s="62"/>
      <c r="D235" s="74" t="s">
        <v>138</v>
      </c>
      <c r="E235" s="75">
        <v>40</v>
      </c>
      <c r="F235" s="70" t="e">
        <f>+((+#REF!*4)*100)/#REF!</f>
        <v>#REF!</v>
      </c>
      <c r="G235" s="70" t="e">
        <f>+((+#REF!*4)*100)/#REF!</f>
        <v>#REF!</v>
      </c>
      <c r="H235" s="70" t="e">
        <f>+((+#REF!*4)*100)/#REF!</f>
        <v>#REF!</v>
      </c>
      <c r="I235" s="69"/>
      <c r="J235" s="167"/>
      <c r="K235" s="168"/>
      <c r="L235" s="168"/>
      <c r="M235" s="168"/>
      <c r="N235" s="169"/>
    </row>
    <row r="236" spans="2:14" ht="12.75">
      <c r="B236" s="162"/>
      <c r="C236" s="62"/>
      <c r="D236" s="74" t="s">
        <v>540</v>
      </c>
      <c r="E236" s="75">
        <v>40</v>
      </c>
      <c r="F236" s="70" t="e">
        <f>+((+#REF!*4)*100)/#REF!</f>
        <v>#REF!</v>
      </c>
      <c r="G236" s="70" t="e">
        <f>+((+#REF!*4)*100)/#REF!</f>
        <v>#REF!</v>
      </c>
      <c r="H236" s="70" t="e">
        <f>+((+#REF!*4)*100)/#REF!</f>
        <v>#REF!</v>
      </c>
      <c r="I236" s="69"/>
      <c r="J236" s="167"/>
      <c r="K236" s="168"/>
      <c r="L236" s="168"/>
      <c r="M236" s="168"/>
      <c r="N236" s="169"/>
    </row>
    <row r="237" spans="2:14" ht="12.75">
      <c r="B237" s="162"/>
      <c r="C237" s="62"/>
      <c r="D237" s="74" t="s">
        <v>368</v>
      </c>
      <c r="E237" s="75">
        <v>20</v>
      </c>
      <c r="F237" s="70" t="e">
        <f>+((+#REF!*4)*100)/#REF!</f>
        <v>#REF!</v>
      </c>
      <c r="G237" s="70" t="e">
        <f>+((+#REF!*4)*100)/#REF!</f>
        <v>#REF!</v>
      </c>
      <c r="H237" s="70" t="e">
        <f>+((+#REF!*4)*100)/#REF!</f>
        <v>#REF!</v>
      </c>
      <c r="I237" s="69"/>
      <c r="J237" s="167"/>
      <c r="K237" s="168"/>
      <c r="L237" s="168"/>
      <c r="M237" s="168"/>
      <c r="N237" s="169"/>
    </row>
    <row r="238" spans="2:14" ht="12.75">
      <c r="B238" s="162"/>
      <c r="C238" s="62"/>
      <c r="D238" s="74"/>
      <c r="E238" s="75"/>
      <c r="F238" s="70" t="e">
        <f>+((+#REF!*4)*100)/#REF!</f>
        <v>#REF!</v>
      </c>
      <c r="G238" s="70" t="e">
        <f>+((+#REF!*4)*100)/#REF!</f>
        <v>#REF!</v>
      </c>
      <c r="H238" s="70" t="e">
        <f>+((+#REF!*4)*100)/#REF!</f>
        <v>#REF!</v>
      </c>
      <c r="I238" s="69"/>
      <c r="J238" s="167"/>
      <c r="K238" s="168"/>
      <c r="L238" s="168"/>
      <c r="M238" s="168"/>
      <c r="N238" s="169"/>
    </row>
    <row r="239" spans="2:14" ht="12.75">
      <c r="B239" s="162"/>
      <c r="C239" s="62"/>
      <c r="D239" s="74"/>
      <c r="E239" s="75"/>
      <c r="F239" s="70" t="e">
        <f>+((+#REF!*4)*100)/#REF!</f>
        <v>#REF!</v>
      </c>
      <c r="G239" s="70" t="e">
        <f>+((+#REF!*4)*100)/#REF!</f>
        <v>#REF!</v>
      </c>
      <c r="H239" s="70" t="e">
        <f>+((+#REF!*4)*100)/#REF!</f>
        <v>#REF!</v>
      </c>
      <c r="I239" s="69"/>
      <c r="J239" s="167"/>
      <c r="K239" s="168"/>
      <c r="L239" s="168"/>
      <c r="M239" s="168"/>
      <c r="N239" s="169"/>
    </row>
    <row r="240" spans="2:14" ht="12.75">
      <c r="B240" s="162"/>
      <c r="C240" s="62"/>
      <c r="D240" s="64"/>
      <c r="E240" s="70"/>
      <c r="F240" s="70" t="e">
        <f>+((+#REF!*4)*100)/#REF!</f>
        <v>#REF!</v>
      </c>
      <c r="G240" s="70" t="e">
        <f>+((+#REF!*4)*100)/#REF!</f>
        <v>#REF!</v>
      </c>
      <c r="H240" s="70" t="e">
        <f>+((+#REF!*4)*100)/#REF!</f>
        <v>#REF!</v>
      </c>
      <c r="I240" s="69"/>
      <c r="J240" s="167"/>
      <c r="K240" s="168"/>
      <c r="L240" s="168"/>
      <c r="M240" s="168"/>
      <c r="N240" s="169"/>
    </row>
    <row r="241" spans="2:14" ht="12.75">
      <c r="B241" s="162"/>
      <c r="C241" s="62"/>
      <c r="D241" s="64"/>
      <c r="E241" s="70"/>
      <c r="F241" s="70" t="e">
        <f>+((+#REF!*4)*100)/#REF!</f>
        <v>#REF!</v>
      </c>
      <c r="G241" s="70" t="e">
        <f>+((+#REF!*4)*100)/#REF!</f>
        <v>#REF!</v>
      </c>
      <c r="H241" s="70" t="e">
        <f>+((+#REF!*4)*100)/#REF!</f>
        <v>#REF!</v>
      </c>
      <c r="I241" s="69"/>
      <c r="J241" s="167"/>
      <c r="K241" s="168"/>
      <c r="L241" s="168"/>
      <c r="M241" s="168"/>
      <c r="N241" s="169"/>
    </row>
    <row r="242" spans="2:14" ht="12.75">
      <c r="B242" s="162"/>
      <c r="C242" s="62"/>
      <c r="D242" s="64"/>
      <c r="E242" s="70"/>
      <c r="F242" s="70" t="e">
        <f>+((+#REF!*4)*100)/#REF!</f>
        <v>#REF!</v>
      </c>
      <c r="G242" s="70" t="e">
        <f>+((+#REF!*4)*100)/#REF!</f>
        <v>#REF!</v>
      </c>
      <c r="H242" s="70" t="e">
        <f>+((+#REF!*4)*100)/#REF!</f>
        <v>#REF!</v>
      </c>
      <c r="I242" s="69"/>
      <c r="J242" s="167"/>
      <c r="K242" s="168"/>
      <c r="L242" s="168"/>
      <c r="M242" s="168"/>
      <c r="N242" s="169"/>
    </row>
    <row r="243" spans="2:14" ht="12.75">
      <c r="B243" s="162"/>
      <c r="C243" s="62"/>
      <c r="D243" s="64"/>
      <c r="E243" s="70"/>
      <c r="F243" s="70" t="e">
        <f>+((+#REF!*4)*100)/#REF!</f>
        <v>#REF!</v>
      </c>
      <c r="G243" s="70" t="e">
        <f>+((+#REF!*4)*100)/#REF!</f>
        <v>#REF!</v>
      </c>
      <c r="H243" s="70" t="e">
        <f>+((+#REF!*4)*100)/#REF!</f>
        <v>#REF!</v>
      </c>
      <c r="I243" s="69"/>
      <c r="J243" s="167"/>
      <c r="K243" s="168"/>
      <c r="L243" s="168"/>
      <c r="M243" s="168"/>
      <c r="N243" s="169"/>
    </row>
    <row r="244" spans="2:14" ht="12.75">
      <c r="B244" s="162"/>
      <c r="C244" s="62"/>
      <c r="D244" s="64"/>
      <c r="E244" s="70"/>
      <c r="F244" s="70" t="e">
        <f>+((+#REF!*4)*100)/#REF!</f>
        <v>#REF!</v>
      </c>
      <c r="G244" s="70" t="e">
        <f>+((+#REF!*4)*100)/#REF!</f>
        <v>#REF!</v>
      </c>
      <c r="H244" s="70" t="e">
        <f>+((+#REF!*4)*100)/#REF!</f>
        <v>#REF!</v>
      </c>
      <c r="I244" s="69"/>
      <c r="J244" s="167"/>
      <c r="K244" s="168"/>
      <c r="L244" s="168"/>
      <c r="M244" s="168"/>
      <c r="N244" s="169"/>
    </row>
    <row r="245" spans="2:14" ht="12.75">
      <c r="B245" s="162"/>
      <c r="C245" s="62"/>
      <c r="D245" s="64"/>
      <c r="E245" s="70"/>
      <c r="F245" s="70" t="e">
        <f>+((+#REF!*4)*100)/#REF!</f>
        <v>#REF!</v>
      </c>
      <c r="G245" s="70" t="e">
        <f>+((+#REF!*4)*100)/#REF!</f>
        <v>#REF!</v>
      </c>
      <c r="H245" s="70" t="e">
        <f>+((+#REF!*4)*100)/#REF!</f>
        <v>#REF!</v>
      </c>
      <c r="I245" s="69"/>
      <c r="J245" s="167"/>
      <c r="K245" s="168"/>
      <c r="L245" s="168"/>
      <c r="M245" s="168"/>
      <c r="N245" s="169"/>
    </row>
    <row r="246" spans="2:14" ht="12.75">
      <c r="B246" s="162"/>
      <c r="C246" s="62"/>
      <c r="D246" s="64"/>
      <c r="E246" s="70"/>
      <c r="F246" s="70" t="e">
        <f>+((+#REF!*4)*100)/#REF!</f>
        <v>#REF!</v>
      </c>
      <c r="G246" s="70" t="e">
        <f>+((+#REF!*4)*100)/#REF!</f>
        <v>#REF!</v>
      </c>
      <c r="H246" s="70" t="e">
        <f>+((+#REF!*4)*100)/#REF!</f>
        <v>#REF!</v>
      </c>
      <c r="I246" s="69"/>
      <c r="J246" s="167"/>
      <c r="K246" s="168"/>
      <c r="L246" s="168"/>
      <c r="M246" s="168"/>
      <c r="N246" s="169"/>
    </row>
    <row r="247" spans="2:14" ht="12.75">
      <c r="B247" s="162"/>
      <c r="C247" s="62"/>
      <c r="D247" s="64"/>
      <c r="E247" s="70"/>
      <c r="F247" s="68"/>
      <c r="G247" s="68"/>
      <c r="H247" s="68"/>
      <c r="I247" s="69"/>
      <c r="J247" s="167"/>
      <c r="K247" s="168"/>
      <c r="L247" s="168"/>
      <c r="M247" s="168"/>
      <c r="N247" s="169"/>
    </row>
    <row r="248" spans="2:14" ht="12.75">
      <c r="B248" s="163"/>
      <c r="C248" s="62"/>
      <c r="D248" s="71"/>
      <c r="E248" s="72"/>
      <c r="F248" s="73" t="e">
        <f>SUM(F229:F246)</f>
        <v>#REF!</v>
      </c>
      <c r="G248" s="73" t="e">
        <f>SUM(G229:G246)</f>
        <v>#REF!</v>
      </c>
      <c r="H248" s="73" t="e">
        <f>SUM(H229:H246)</f>
        <v>#REF!</v>
      </c>
      <c r="I248" s="69"/>
      <c r="J248" s="170"/>
      <c r="K248" s="171"/>
      <c r="L248" s="171"/>
      <c r="M248" s="171"/>
      <c r="N248" s="172"/>
    </row>
    <row r="249" spans="2:14" ht="12.75">
      <c r="B249" s="61"/>
      <c r="C249" s="62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2:14" ht="12.75">
      <c r="B250" s="61"/>
      <c r="C250" s="62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1:14" ht="12.75">
      <c r="A251" s="173" t="s">
        <v>359</v>
      </c>
      <c r="B251" s="173" t="s">
        <v>360</v>
      </c>
      <c r="C251" s="88"/>
      <c r="D251" s="175" t="s">
        <v>105</v>
      </c>
      <c r="E251" s="89" t="s">
        <v>106</v>
      </c>
      <c r="F251" s="89" t="s">
        <v>107</v>
      </c>
      <c r="G251" s="89" t="s">
        <v>108</v>
      </c>
      <c r="H251" s="89" t="s">
        <v>109</v>
      </c>
      <c r="I251" s="90"/>
      <c r="J251" s="175" t="s">
        <v>110</v>
      </c>
      <c r="K251" s="175"/>
      <c r="L251" s="175"/>
      <c r="M251" s="175"/>
      <c r="N251" s="175"/>
    </row>
    <row r="252" spans="1:14" ht="12.75">
      <c r="A252" s="174"/>
      <c r="B252" s="174"/>
      <c r="C252" s="88"/>
      <c r="D252" s="174"/>
      <c r="E252" s="91" t="s">
        <v>111</v>
      </c>
      <c r="F252" s="92"/>
      <c r="G252" s="92"/>
      <c r="H252" s="92"/>
      <c r="I252" s="93"/>
      <c r="J252" s="174"/>
      <c r="K252" s="174"/>
      <c r="L252" s="174"/>
      <c r="M252" s="174"/>
      <c r="N252" s="174"/>
    </row>
    <row r="253" spans="1:14" ht="12.75">
      <c r="A253" s="63">
        <v>11</v>
      </c>
      <c r="B253" s="161" t="s">
        <v>136</v>
      </c>
      <c r="C253" s="63"/>
      <c r="D253" s="74" t="s">
        <v>121</v>
      </c>
      <c r="E253" s="78">
        <v>60</v>
      </c>
      <c r="F253" s="66" t="s">
        <v>113</v>
      </c>
      <c r="G253" s="66" t="s">
        <v>113</v>
      </c>
      <c r="H253" s="66" t="s">
        <v>113</v>
      </c>
      <c r="I253" s="67"/>
      <c r="J253" s="164" t="s">
        <v>569</v>
      </c>
      <c r="K253" s="165"/>
      <c r="L253" s="165"/>
      <c r="M253" s="165"/>
      <c r="N253" s="166"/>
    </row>
    <row r="254" spans="2:14" ht="12.75">
      <c r="B254" s="162"/>
      <c r="C254" s="62"/>
      <c r="D254" s="74" t="s">
        <v>119</v>
      </c>
      <c r="E254" s="78">
        <v>25</v>
      </c>
      <c r="F254" s="68" t="e">
        <f>+((+#REF!*4)*100)/#REF!</f>
        <v>#REF!</v>
      </c>
      <c r="G254" s="68" t="e">
        <f>+((+#REF!*4)*100)/#REF!</f>
        <v>#REF!</v>
      </c>
      <c r="H254" s="68" t="e">
        <f>+((+#REF!*4)*100)/#REF!</f>
        <v>#REF!</v>
      </c>
      <c r="I254" s="69"/>
      <c r="J254" s="167"/>
      <c r="K254" s="168"/>
      <c r="L254" s="168"/>
      <c r="M254" s="168"/>
      <c r="N254" s="169"/>
    </row>
    <row r="255" spans="2:14" ht="12.75">
      <c r="B255" s="162"/>
      <c r="C255" s="62"/>
      <c r="D255" s="74" t="s">
        <v>117</v>
      </c>
      <c r="E255" s="78" t="s">
        <v>170</v>
      </c>
      <c r="F255" s="70" t="e">
        <f>+((+#REF!*4)*100)/#REF!</f>
        <v>#REF!</v>
      </c>
      <c r="G255" s="70" t="e">
        <f>+((+#REF!*4)*100)/#REF!</f>
        <v>#REF!</v>
      </c>
      <c r="H255" s="70" t="e">
        <f>+((+#REF!*4)*100)/#REF!</f>
        <v>#REF!</v>
      </c>
      <c r="I255" s="69"/>
      <c r="J255" s="167"/>
      <c r="K255" s="168"/>
      <c r="L255" s="168"/>
      <c r="M255" s="168"/>
      <c r="N255" s="169"/>
    </row>
    <row r="256" spans="2:14" ht="12.75">
      <c r="B256" s="162"/>
      <c r="C256" s="62"/>
      <c r="D256" s="74" t="s">
        <v>115</v>
      </c>
      <c r="E256" s="78">
        <v>3</v>
      </c>
      <c r="F256" s="70" t="e">
        <f>+((+#REF!*4)*100)/#REF!</f>
        <v>#REF!</v>
      </c>
      <c r="G256" s="70" t="e">
        <f>+((+#REF!*4)*100)/#REF!</f>
        <v>#REF!</v>
      </c>
      <c r="H256" s="70" t="e">
        <f>+((+#REF!*4)*100)/#REF!</f>
        <v>#REF!</v>
      </c>
      <c r="I256" s="69"/>
      <c r="J256" s="167"/>
      <c r="K256" s="168"/>
      <c r="L256" s="168"/>
      <c r="M256" s="168"/>
      <c r="N256" s="169"/>
    </row>
    <row r="257" spans="2:14" ht="12.75">
      <c r="B257" s="162"/>
      <c r="C257" s="62"/>
      <c r="D257" s="74" t="s">
        <v>125</v>
      </c>
      <c r="E257" s="78">
        <v>40</v>
      </c>
      <c r="F257" s="70" t="e">
        <f>+((+#REF!*4)*100)/#REF!</f>
        <v>#REF!</v>
      </c>
      <c r="G257" s="70" t="e">
        <f>+((+#REF!*4)*100)/#REF!</f>
        <v>#REF!</v>
      </c>
      <c r="H257" s="70" t="e">
        <f>+((+#REF!*4)*100)/#REF!</f>
        <v>#REF!</v>
      </c>
      <c r="I257" s="69"/>
      <c r="J257" s="167"/>
      <c r="K257" s="168"/>
      <c r="L257" s="168"/>
      <c r="M257" s="168"/>
      <c r="N257" s="169"/>
    </row>
    <row r="258" spans="2:14" ht="12.75">
      <c r="B258" s="162"/>
      <c r="C258" s="62"/>
      <c r="D258" s="74" t="s">
        <v>134</v>
      </c>
      <c r="E258" s="78">
        <v>40</v>
      </c>
      <c r="F258" s="70" t="e">
        <f>+((+#REF!*4)*100)/#REF!</f>
        <v>#REF!</v>
      </c>
      <c r="G258" s="70" t="e">
        <f>+((+#REF!*4)*100)/#REF!</f>
        <v>#REF!</v>
      </c>
      <c r="H258" s="70" t="e">
        <f>+((+#REF!*4)*100)/#REF!</f>
        <v>#REF!</v>
      </c>
      <c r="I258" s="69"/>
      <c r="J258" s="167"/>
      <c r="K258" s="168"/>
      <c r="L258" s="168"/>
      <c r="M258" s="168"/>
      <c r="N258" s="169"/>
    </row>
    <row r="259" spans="2:14" ht="12.75">
      <c r="B259" s="162"/>
      <c r="C259" s="62"/>
      <c r="D259" s="64" t="s">
        <v>116</v>
      </c>
      <c r="E259" s="70">
        <v>0.1</v>
      </c>
      <c r="F259" s="70" t="e">
        <f>+((+#REF!*4)*100)/#REF!</f>
        <v>#REF!</v>
      </c>
      <c r="G259" s="70" t="e">
        <f>+((+#REF!*4)*100)/#REF!</f>
        <v>#REF!</v>
      </c>
      <c r="H259" s="70" t="e">
        <f>+((+#REF!*4)*100)/#REF!</f>
        <v>#REF!</v>
      </c>
      <c r="I259" s="69"/>
      <c r="J259" s="167"/>
      <c r="K259" s="168"/>
      <c r="L259" s="168"/>
      <c r="M259" s="168"/>
      <c r="N259" s="169"/>
    </row>
    <row r="260" spans="2:14" ht="12.75">
      <c r="B260" s="162"/>
      <c r="C260" s="62"/>
      <c r="D260" s="64"/>
      <c r="E260" s="70"/>
      <c r="F260" s="70" t="e">
        <f>+((+#REF!*4)*100)/#REF!</f>
        <v>#REF!</v>
      </c>
      <c r="G260" s="70" t="e">
        <f>+((+#REF!*4)*100)/#REF!</f>
        <v>#REF!</v>
      </c>
      <c r="H260" s="70" t="e">
        <f>+((+#REF!*4)*100)/#REF!</f>
        <v>#REF!</v>
      </c>
      <c r="I260" s="69"/>
      <c r="J260" s="167"/>
      <c r="K260" s="168"/>
      <c r="L260" s="168"/>
      <c r="M260" s="168"/>
      <c r="N260" s="169"/>
    </row>
    <row r="261" spans="2:14" ht="12.75">
      <c r="B261" s="162"/>
      <c r="C261" s="62"/>
      <c r="D261" s="64"/>
      <c r="E261" s="70"/>
      <c r="F261" s="70" t="e">
        <f>+((+#REF!*4)*100)/#REF!</f>
        <v>#REF!</v>
      </c>
      <c r="G261" s="70" t="e">
        <f>+((+#REF!*4)*100)/#REF!</f>
        <v>#REF!</v>
      </c>
      <c r="H261" s="70" t="e">
        <f>+((+#REF!*4)*100)/#REF!</f>
        <v>#REF!</v>
      </c>
      <c r="I261" s="69"/>
      <c r="J261" s="167"/>
      <c r="K261" s="168"/>
      <c r="L261" s="168"/>
      <c r="M261" s="168"/>
      <c r="N261" s="169"/>
    </row>
    <row r="262" spans="2:14" ht="12.75">
      <c r="B262" s="162"/>
      <c r="C262" s="62"/>
      <c r="D262" s="64"/>
      <c r="E262" s="70"/>
      <c r="F262" s="70" t="e">
        <f>+((+#REF!*4)*100)/#REF!</f>
        <v>#REF!</v>
      </c>
      <c r="G262" s="70" t="e">
        <f>+((+#REF!*4)*100)/#REF!</f>
        <v>#REF!</v>
      </c>
      <c r="H262" s="70" t="e">
        <f>+((+#REF!*4)*100)/#REF!</f>
        <v>#REF!</v>
      </c>
      <c r="I262" s="69"/>
      <c r="J262" s="167"/>
      <c r="K262" s="168"/>
      <c r="L262" s="168"/>
      <c r="M262" s="168"/>
      <c r="N262" s="169"/>
    </row>
    <row r="263" spans="2:14" ht="12.75">
      <c r="B263" s="162"/>
      <c r="C263" s="62"/>
      <c r="D263" s="64"/>
      <c r="E263" s="70"/>
      <c r="F263" s="70" t="e">
        <f>+((+#REF!*4)*100)/#REF!</f>
        <v>#REF!</v>
      </c>
      <c r="G263" s="70" t="e">
        <f>+((+#REF!*4)*100)/#REF!</f>
        <v>#REF!</v>
      </c>
      <c r="H263" s="70" t="e">
        <f>+((+#REF!*4)*100)/#REF!</f>
        <v>#REF!</v>
      </c>
      <c r="I263" s="69"/>
      <c r="J263" s="167"/>
      <c r="K263" s="168"/>
      <c r="L263" s="168"/>
      <c r="M263" s="168"/>
      <c r="N263" s="169"/>
    </row>
    <row r="264" spans="2:14" ht="12.75">
      <c r="B264" s="162"/>
      <c r="C264" s="62"/>
      <c r="D264" s="64"/>
      <c r="E264" s="70"/>
      <c r="F264" s="70" t="e">
        <f>+((+#REF!*4)*100)/#REF!</f>
        <v>#REF!</v>
      </c>
      <c r="G264" s="70" t="e">
        <f>+((+#REF!*4)*100)/#REF!</f>
        <v>#REF!</v>
      </c>
      <c r="H264" s="70" t="e">
        <f>+((+#REF!*4)*100)/#REF!</f>
        <v>#REF!</v>
      </c>
      <c r="I264" s="69"/>
      <c r="J264" s="167"/>
      <c r="K264" s="168"/>
      <c r="L264" s="168"/>
      <c r="M264" s="168"/>
      <c r="N264" s="169"/>
    </row>
    <row r="265" spans="2:14" ht="12.75">
      <c r="B265" s="162"/>
      <c r="C265" s="62"/>
      <c r="D265" s="64"/>
      <c r="E265" s="70"/>
      <c r="F265" s="70" t="e">
        <f>+((+#REF!*4)*100)/#REF!</f>
        <v>#REF!</v>
      </c>
      <c r="G265" s="70" t="e">
        <f>+((+#REF!*4)*100)/#REF!</f>
        <v>#REF!</v>
      </c>
      <c r="H265" s="70" t="e">
        <f>+((+#REF!*4)*100)/#REF!</f>
        <v>#REF!</v>
      </c>
      <c r="I265" s="69"/>
      <c r="J265" s="167"/>
      <c r="K265" s="168"/>
      <c r="L265" s="168"/>
      <c r="M265" s="168"/>
      <c r="N265" s="169"/>
    </row>
    <row r="266" spans="2:14" ht="12.75">
      <c r="B266" s="162"/>
      <c r="C266" s="62"/>
      <c r="D266" s="64"/>
      <c r="E266" s="70"/>
      <c r="F266" s="70" t="e">
        <f>+((+#REF!*4)*100)/#REF!</f>
        <v>#REF!</v>
      </c>
      <c r="G266" s="70" t="e">
        <f>+((+#REF!*4)*100)/#REF!</f>
        <v>#REF!</v>
      </c>
      <c r="H266" s="70" t="e">
        <f>+((+#REF!*4)*100)/#REF!</f>
        <v>#REF!</v>
      </c>
      <c r="I266" s="69"/>
      <c r="J266" s="167"/>
      <c r="K266" s="168"/>
      <c r="L266" s="168"/>
      <c r="M266" s="168"/>
      <c r="N266" s="169"/>
    </row>
    <row r="267" spans="2:14" ht="12.75">
      <c r="B267" s="162"/>
      <c r="C267" s="62"/>
      <c r="D267" s="64"/>
      <c r="E267" s="70"/>
      <c r="F267" s="70" t="e">
        <f>+((+#REF!*4)*100)/#REF!</f>
        <v>#REF!</v>
      </c>
      <c r="G267" s="70" t="e">
        <f>+((+#REF!*4)*100)/#REF!</f>
        <v>#REF!</v>
      </c>
      <c r="H267" s="70" t="e">
        <f>+((+#REF!*4)*100)/#REF!</f>
        <v>#REF!</v>
      </c>
      <c r="I267" s="69"/>
      <c r="J267" s="167"/>
      <c r="K267" s="168"/>
      <c r="L267" s="168"/>
      <c r="M267" s="168"/>
      <c r="N267" s="169"/>
    </row>
    <row r="268" spans="2:14" ht="12.75">
      <c r="B268" s="162"/>
      <c r="C268" s="62"/>
      <c r="D268" s="64"/>
      <c r="E268" s="70"/>
      <c r="F268" s="70" t="e">
        <f>+((+#REF!*4)*100)/#REF!</f>
        <v>#REF!</v>
      </c>
      <c r="G268" s="70" t="e">
        <f>+((+#REF!*4)*100)/#REF!</f>
        <v>#REF!</v>
      </c>
      <c r="H268" s="70" t="e">
        <f>+((+#REF!*4)*100)/#REF!</f>
        <v>#REF!</v>
      </c>
      <c r="I268" s="69"/>
      <c r="J268" s="167"/>
      <c r="K268" s="168"/>
      <c r="L268" s="168"/>
      <c r="M268" s="168"/>
      <c r="N268" s="169"/>
    </row>
    <row r="269" spans="2:14" ht="12.75">
      <c r="B269" s="162"/>
      <c r="C269" s="62"/>
      <c r="D269" s="64"/>
      <c r="E269" s="70"/>
      <c r="F269" s="70" t="e">
        <f>+((+#REF!*4)*100)/#REF!</f>
        <v>#REF!</v>
      </c>
      <c r="G269" s="70" t="e">
        <f>+((+#REF!*4)*100)/#REF!</f>
        <v>#REF!</v>
      </c>
      <c r="H269" s="70" t="e">
        <f>+((+#REF!*4)*100)/#REF!</f>
        <v>#REF!</v>
      </c>
      <c r="I269" s="69"/>
      <c r="J269" s="167"/>
      <c r="K269" s="168"/>
      <c r="L269" s="168"/>
      <c r="M269" s="168"/>
      <c r="N269" s="169"/>
    </row>
    <row r="270" spans="2:14" ht="12.75">
      <c r="B270" s="162"/>
      <c r="C270" s="62"/>
      <c r="D270" s="64"/>
      <c r="E270" s="70"/>
      <c r="F270" s="70" t="e">
        <f>+((+#REF!*4)*100)/#REF!</f>
        <v>#REF!</v>
      </c>
      <c r="G270" s="70" t="e">
        <f>+((+#REF!*4)*100)/#REF!</f>
        <v>#REF!</v>
      </c>
      <c r="H270" s="70" t="e">
        <f>+((+#REF!*4)*100)/#REF!</f>
        <v>#REF!</v>
      </c>
      <c r="I270" s="69"/>
      <c r="J270" s="167"/>
      <c r="K270" s="168"/>
      <c r="L270" s="168"/>
      <c r="M270" s="168"/>
      <c r="N270" s="169"/>
    </row>
    <row r="271" spans="2:14" ht="12.75">
      <c r="B271" s="162"/>
      <c r="C271" s="62"/>
      <c r="D271" s="64"/>
      <c r="E271" s="70"/>
      <c r="F271" s="70" t="e">
        <f>+((+#REF!*4)*100)/#REF!</f>
        <v>#REF!</v>
      </c>
      <c r="G271" s="70" t="e">
        <f>+((+#REF!*4)*100)/#REF!</f>
        <v>#REF!</v>
      </c>
      <c r="H271" s="70" t="e">
        <f>+((+#REF!*4)*100)/#REF!</f>
        <v>#REF!</v>
      </c>
      <c r="I271" s="69"/>
      <c r="J271" s="167"/>
      <c r="K271" s="168"/>
      <c r="L271" s="168"/>
      <c r="M271" s="168"/>
      <c r="N271" s="169"/>
    </row>
    <row r="272" spans="2:14" ht="12.75">
      <c r="B272" s="162"/>
      <c r="C272" s="62"/>
      <c r="D272" s="64"/>
      <c r="E272" s="70"/>
      <c r="F272" s="68"/>
      <c r="G272" s="68"/>
      <c r="H272" s="68"/>
      <c r="I272" s="69"/>
      <c r="J272" s="167"/>
      <c r="K272" s="168"/>
      <c r="L272" s="168"/>
      <c r="M272" s="168"/>
      <c r="N272" s="169"/>
    </row>
    <row r="273" spans="2:14" ht="12.75">
      <c r="B273" s="163"/>
      <c r="C273" s="62"/>
      <c r="D273" s="71"/>
      <c r="E273" s="72"/>
      <c r="F273" s="73" t="e">
        <f>SUM(F254:F271)</f>
        <v>#REF!</v>
      </c>
      <c r="G273" s="73" t="e">
        <f>SUM(G254:G271)</f>
        <v>#REF!</v>
      </c>
      <c r="H273" s="73" t="e">
        <f>SUM(H254:H271)</f>
        <v>#REF!</v>
      </c>
      <c r="I273" s="69"/>
      <c r="J273" s="170"/>
      <c r="K273" s="171"/>
      <c r="L273" s="171"/>
      <c r="M273" s="171"/>
      <c r="N273" s="172"/>
    </row>
    <row r="274" spans="2:14" ht="12.75">
      <c r="B274" s="61"/>
      <c r="C274" s="62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2:14" ht="12.75">
      <c r="B275" s="61"/>
      <c r="C275" s="62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1:14" ht="12.75">
      <c r="A276" s="173" t="s">
        <v>359</v>
      </c>
      <c r="B276" s="173" t="s">
        <v>360</v>
      </c>
      <c r="C276" s="88"/>
      <c r="D276" s="175" t="s">
        <v>105</v>
      </c>
      <c r="E276" s="89" t="s">
        <v>106</v>
      </c>
      <c r="F276" s="89" t="s">
        <v>107</v>
      </c>
      <c r="G276" s="89" t="s">
        <v>108</v>
      </c>
      <c r="H276" s="89" t="s">
        <v>109</v>
      </c>
      <c r="I276" s="90"/>
      <c r="J276" s="175" t="s">
        <v>110</v>
      </c>
      <c r="K276" s="175"/>
      <c r="L276" s="175"/>
      <c r="M276" s="175"/>
      <c r="N276" s="175"/>
    </row>
    <row r="277" spans="1:14" ht="12.75">
      <c r="A277" s="174"/>
      <c r="B277" s="174"/>
      <c r="C277" s="88"/>
      <c r="D277" s="174"/>
      <c r="E277" s="91" t="s">
        <v>111</v>
      </c>
      <c r="F277" s="92"/>
      <c r="G277" s="92"/>
      <c r="H277" s="92"/>
      <c r="I277" s="93"/>
      <c r="J277" s="174"/>
      <c r="K277" s="174"/>
      <c r="L277" s="174"/>
      <c r="M277" s="174"/>
      <c r="N277" s="174"/>
    </row>
    <row r="278" spans="1:14" ht="12.75">
      <c r="A278" s="63">
        <v>12</v>
      </c>
      <c r="B278" s="161" t="s">
        <v>60</v>
      </c>
      <c r="C278" s="63"/>
      <c r="D278" s="74" t="s">
        <v>121</v>
      </c>
      <c r="E278" s="78">
        <v>60</v>
      </c>
      <c r="F278" s="66" t="s">
        <v>113</v>
      </c>
      <c r="G278" s="66" t="s">
        <v>113</v>
      </c>
      <c r="H278" s="66" t="s">
        <v>113</v>
      </c>
      <c r="I278" s="67"/>
      <c r="J278" s="164" t="s">
        <v>539</v>
      </c>
      <c r="K278" s="165"/>
      <c r="L278" s="165"/>
      <c r="M278" s="165"/>
      <c r="N278" s="166"/>
    </row>
    <row r="279" spans="2:14" ht="12.75">
      <c r="B279" s="162"/>
      <c r="C279" s="62"/>
      <c r="D279" s="74" t="s">
        <v>125</v>
      </c>
      <c r="E279" s="78">
        <v>40</v>
      </c>
      <c r="F279" s="68" t="e">
        <f>+((+#REF!*4)*100)/#REF!</f>
        <v>#REF!</v>
      </c>
      <c r="G279" s="68" t="e">
        <f>+((+#REF!*4)*100)/#REF!</f>
        <v>#REF!</v>
      </c>
      <c r="H279" s="68" t="e">
        <f>+((+#REF!*4)*100)/#REF!</f>
        <v>#REF!</v>
      </c>
      <c r="I279" s="69"/>
      <c r="J279" s="167"/>
      <c r="K279" s="168"/>
      <c r="L279" s="168"/>
      <c r="M279" s="168"/>
      <c r="N279" s="169"/>
    </row>
    <row r="280" spans="2:14" ht="12.75">
      <c r="B280" s="162"/>
      <c r="C280" s="62"/>
      <c r="D280" s="74" t="s">
        <v>538</v>
      </c>
      <c r="E280" s="78">
        <v>40</v>
      </c>
      <c r="F280" s="70" t="e">
        <f>+((+#REF!*4)*100)/#REF!</f>
        <v>#REF!</v>
      </c>
      <c r="G280" s="70" t="e">
        <f>+((+#REF!*4)*100)/#REF!</f>
        <v>#REF!</v>
      </c>
      <c r="H280" s="70" t="e">
        <f>+((+#REF!*4)*100)/#REF!</f>
        <v>#REF!</v>
      </c>
      <c r="I280" s="69"/>
      <c r="J280" s="167"/>
      <c r="K280" s="168"/>
      <c r="L280" s="168"/>
      <c r="M280" s="168"/>
      <c r="N280" s="169"/>
    </row>
    <row r="281" spans="2:14" ht="12.75">
      <c r="B281" s="162"/>
      <c r="C281" s="62"/>
      <c r="D281" s="74" t="s">
        <v>122</v>
      </c>
      <c r="E281" s="78">
        <v>50</v>
      </c>
      <c r="F281" s="70" t="e">
        <f>+((+#REF!*4)*100)/#REF!</f>
        <v>#REF!</v>
      </c>
      <c r="G281" s="70" t="e">
        <f>+((+#REF!*4)*100)/#REF!</f>
        <v>#REF!</v>
      </c>
      <c r="H281" s="70" t="e">
        <f>+((+#REF!*4)*100)/#REF!</f>
        <v>#REF!</v>
      </c>
      <c r="I281" s="69"/>
      <c r="J281" s="167"/>
      <c r="K281" s="168"/>
      <c r="L281" s="168"/>
      <c r="M281" s="168"/>
      <c r="N281" s="169"/>
    </row>
    <row r="282" spans="2:14" ht="12.75">
      <c r="B282" s="162"/>
      <c r="C282" s="62"/>
      <c r="D282" s="74" t="s">
        <v>118</v>
      </c>
      <c r="E282" s="78">
        <v>30</v>
      </c>
      <c r="F282" s="70" t="e">
        <f>+((+#REF!*4)*100)/#REF!</f>
        <v>#REF!</v>
      </c>
      <c r="G282" s="70" t="e">
        <f>+((+#REF!*4)*100)/#REF!</f>
        <v>#REF!</v>
      </c>
      <c r="H282" s="70" t="e">
        <f>+((+#REF!*4)*100)/#REF!</f>
        <v>#REF!</v>
      </c>
      <c r="I282" s="69"/>
      <c r="J282" s="167"/>
      <c r="K282" s="168"/>
      <c r="L282" s="168"/>
      <c r="M282" s="168"/>
      <c r="N282" s="169"/>
    </row>
    <row r="283" spans="2:14" ht="12.75">
      <c r="B283" s="162"/>
      <c r="C283" s="62"/>
      <c r="D283" s="74" t="s">
        <v>119</v>
      </c>
      <c r="E283" s="78">
        <v>25</v>
      </c>
      <c r="F283" s="70" t="e">
        <f>+((+#REF!*4)*100)/#REF!</f>
        <v>#REF!</v>
      </c>
      <c r="G283" s="70" t="e">
        <f>+((+#REF!*4)*100)/#REF!</f>
        <v>#REF!</v>
      </c>
      <c r="H283" s="70" t="e">
        <f>+((+#REF!*4)*100)/#REF!</f>
        <v>#REF!</v>
      </c>
      <c r="I283" s="69"/>
      <c r="J283" s="167"/>
      <c r="K283" s="168"/>
      <c r="L283" s="168"/>
      <c r="M283" s="168"/>
      <c r="N283" s="169"/>
    </row>
    <row r="284" spans="2:14" ht="12.75">
      <c r="B284" s="162"/>
      <c r="C284" s="62"/>
      <c r="D284" s="74" t="s">
        <v>115</v>
      </c>
      <c r="E284" s="78">
        <v>3</v>
      </c>
      <c r="F284" s="70" t="e">
        <f>+((+#REF!*4)*100)/#REF!</f>
        <v>#REF!</v>
      </c>
      <c r="G284" s="70" t="e">
        <f>+((+#REF!*4)*100)/#REF!</f>
        <v>#REF!</v>
      </c>
      <c r="H284" s="70" t="e">
        <f>+((+#REF!*4)*100)/#REF!</f>
        <v>#REF!</v>
      </c>
      <c r="I284" s="69"/>
      <c r="J284" s="167"/>
      <c r="K284" s="168"/>
      <c r="L284" s="168"/>
      <c r="M284" s="168"/>
      <c r="N284" s="169"/>
    </row>
    <row r="285" spans="2:14" ht="12.75">
      <c r="B285" s="162"/>
      <c r="C285" s="62"/>
      <c r="D285" s="74" t="s">
        <v>116</v>
      </c>
      <c r="E285" s="78">
        <v>0.1</v>
      </c>
      <c r="F285" s="70" t="e">
        <f>+((+#REF!*4)*100)/#REF!</f>
        <v>#REF!</v>
      </c>
      <c r="G285" s="70" t="e">
        <f>+((+#REF!*4)*100)/#REF!</f>
        <v>#REF!</v>
      </c>
      <c r="H285" s="70" t="e">
        <f>+((+#REF!*4)*100)/#REF!</f>
        <v>#REF!</v>
      </c>
      <c r="I285" s="69"/>
      <c r="J285" s="167"/>
      <c r="K285" s="168"/>
      <c r="L285" s="168"/>
      <c r="M285" s="168"/>
      <c r="N285" s="169"/>
    </row>
    <row r="286" spans="2:14" ht="12.75">
      <c r="B286" s="162"/>
      <c r="C286" s="62"/>
      <c r="D286" s="74" t="s">
        <v>117</v>
      </c>
      <c r="E286" s="78" t="s">
        <v>170</v>
      </c>
      <c r="F286" s="70" t="e">
        <f>+((+#REF!*4)*100)/#REF!</f>
        <v>#REF!</v>
      </c>
      <c r="G286" s="70" t="e">
        <f>+((+#REF!*4)*100)/#REF!</f>
        <v>#REF!</v>
      </c>
      <c r="H286" s="70" t="e">
        <f>+((+#REF!*4)*100)/#REF!</f>
        <v>#REF!</v>
      </c>
      <c r="I286" s="69"/>
      <c r="J286" s="167"/>
      <c r="K286" s="168"/>
      <c r="L286" s="168"/>
      <c r="M286" s="168"/>
      <c r="N286" s="169"/>
    </row>
    <row r="287" spans="2:14" ht="12.75">
      <c r="B287" s="162"/>
      <c r="C287" s="62"/>
      <c r="D287" s="74"/>
      <c r="E287" s="75"/>
      <c r="F287" s="70" t="e">
        <f>+((+#REF!*4)*100)/#REF!</f>
        <v>#REF!</v>
      </c>
      <c r="G287" s="70" t="e">
        <f>+((+#REF!*4)*100)/#REF!</f>
        <v>#REF!</v>
      </c>
      <c r="H287" s="70" t="e">
        <f>+((+#REF!*4)*100)/#REF!</f>
        <v>#REF!</v>
      </c>
      <c r="I287" s="69"/>
      <c r="J287" s="167"/>
      <c r="K287" s="168"/>
      <c r="L287" s="168"/>
      <c r="M287" s="168"/>
      <c r="N287" s="169"/>
    </row>
    <row r="288" spans="2:14" ht="12.75">
      <c r="B288" s="162"/>
      <c r="C288" s="62"/>
      <c r="D288" s="74"/>
      <c r="E288" s="75"/>
      <c r="F288" s="70" t="e">
        <f>+((+#REF!*4)*100)/#REF!</f>
        <v>#REF!</v>
      </c>
      <c r="G288" s="70" t="e">
        <f>+((+#REF!*4)*100)/#REF!</f>
        <v>#REF!</v>
      </c>
      <c r="H288" s="70" t="e">
        <f>+((+#REF!*4)*100)/#REF!</f>
        <v>#REF!</v>
      </c>
      <c r="I288" s="69"/>
      <c r="J288" s="167"/>
      <c r="K288" s="168"/>
      <c r="L288" s="168"/>
      <c r="M288" s="168"/>
      <c r="N288" s="169"/>
    </row>
    <row r="289" spans="2:14" ht="12.75">
      <c r="B289" s="162"/>
      <c r="C289" s="62"/>
      <c r="D289" s="74"/>
      <c r="E289" s="75"/>
      <c r="F289" s="70" t="e">
        <f>+((+#REF!*4)*100)/#REF!</f>
        <v>#REF!</v>
      </c>
      <c r="G289" s="70" t="e">
        <f>+((+#REF!*4)*100)/#REF!</f>
        <v>#REF!</v>
      </c>
      <c r="H289" s="70" t="e">
        <f>+((+#REF!*4)*100)/#REF!</f>
        <v>#REF!</v>
      </c>
      <c r="I289" s="69"/>
      <c r="J289" s="167"/>
      <c r="K289" s="168"/>
      <c r="L289" s="168"/>
      <c r="M289" s="168"/>
      <c r="N289" s="169"/>
    </row>
    <row r="290" spans="2:14" ht="12.75">
      <c r="B290" s="162"/>
      <c r="C290" s="62"/>
      <c r="D290" s="64"/>
      <c r="E290" s="70"/>
      <c r="F290" s="70" t="e">
        <f>+((+#REF!*4)*100)/#REF!</f>
        <v>#REF!</v>
      </c>
      <c r="G290" s="70" t="e">
        <f>+((+#REF!*4)*100)/#REF!</f>
        <v>#REF!</v>
      </c>
      <c r="H290" s="70" t="e">
        <f>+((+#REF!*4)*100)/#REF!</f>
        <v>#REF!</v>
      </c>
      <c r="I290" s="69"/>
      <c r="J290" s="167"/>
      <c r="K290" s="168"/>
      <c r="L290" s="168"/>
      <c r="M290" s="168"/>
      <c r="N290" s="169"/>
    </row>
    <row r="291" spans="2:14" ht="12.75">
      <c r="B291" s="162"/>
      <c r="C291" s="62"/>
      <c r="D291" s="64"/>
      <c r="E291" s="70"/>
      <c r="F291" s="70" t="e">
        <f>+((+#REF!*4)*100)/#REF!</f>
        <v>#REF!</v>
      </c>
      <c r="G291" s="70" t="e">
        <f>+((+#REF!*4)*100)/#REF!</f>
        <v>#REF!</v>
      </c>
      <c r="H291" s="70" t="e">
        <f>+((+#REF!*4)*100)/#REF!</f>
        <v>#REF!</v>
      </c>
      <c r="I291" s="69"/>
      <c r="J291" s="167"/>
      <c r="K291" s="168"/>
      <c r="L291" s="168"/>
      <c r="M291" s="168"/>
      <c r="N291" s="169"/>
    </row>
    <row r="292" spans="2:14" ht="12.75">
      <c r="B292" s="162"/>
      <c r="C292" s="62"/>
      <c r="D292" s="64"/>
      <c r="E292" s="70"/>
      <c r="F292" s="70" t="e">
        <f>+((+#REF!*4)*100)/#REF!</f>
        <v>#REF!</v>
      </c>
      <c r="G292" s="70" t="e">
        <f>+((+#REF!*4)*100)/#REF!</f>
        <v>#REF!</v>
      </c>
      <c r="H292" s="70" t="e">
        <f>+((+#REF!*4)*100)/#REF!</f>
        <v>#REF!</v>
      </c>
      <c r="I292" s="69"/>
      <c r="J292" s="167"/>
      <c r="K292" s="168"/>
      <c r="L292" s="168"/>
      <c r="M292" s="168"/>
      <c r="N292" s="169"/>
    </row>
    <row r="293" spans="2:14" ht="12.75">
      <c r="B293" s="162"/>
      <c r="C293" s="62"/>
      <c r="D293" s="64"/>
      <c r="E293" s="70"/>
      <c r="F293" s="70" t="e">
        <f>+((+#REF!*4)*100)/#REF!</f>
        <v>#REF!</v>
      </c>
      <c r="G293" s="70" t="e">
        <f>+((+#REF!*4)*100)/#REF!</f>
        <v>#REF!</v>
      </c>
      <c r="H293" s="70" t="e">
        <f>+((+#REF!*4)*100)/#REF!</f>
        <v>#REF!</v>
      </c>
      <c r="I293" s="69"/>
      <c r="J293" s="167"/>
      <c r="K293" s="168"/>
      <c r="L293" s="168"/>
      <c r="M293" s="168"/>
      <c r="N293" s="169"/>
    </row>
    <row r="294" spans="2:14" ht="12.75">
      <c r="B294" s="162"/>
      <c r="C294" s="62"/>
      <c r="D294" s="64"/>
      <c r="E294" s="70"/>
      <c r="F294" s="70" t="e">
        <f>+((+#REF!*4)*100)/#REF!</f>
        <v>#REF!</v>
      </c>
      <c r="G294" s="70" t="e">
        <f>+((+#REF!*4)*100)/#REF!</f>
        <v>#REF!</v>
      </c>
      <c r="H294" s="70" t="e">
        <f>+((+#REF!*4)*100)/#REF!</f>
        <v>#REF!</v>
      </c>
      <c r="I294" s="69"/>
      <c r="J294" s="167"/>
      <c r="K294" s="168"/>
      <c r="L294" s="168"/>
      <c r="M294" s="168"/>
      <c r="N294" s="169"/>
    </row>
    <row r="295" spans="2:14" ht="12.75">
      <c r="B295" s="162"/>
      <c r="C295" s="62"/>
      <c r="D295" s="64"/>
      <c r="E295" s="70"/>
      <c r="F295" s="70" t="e">
        <f>+((+#REF!*4)*100)/#REF!</f>
        <v>#REF!</v>
      </c>
      <c r="G295" s="70" t="e">
        <f>+((+#REF!*4)*100)/#REF!</f>
        <v>#REF!</v>
      </c>
      <c r="H295" s="70" t="e">
        <f>+((+#REF!*4)*100)/#REF!</f>
        <v>#REF!</v>
      </c>
      <c r="I295" s="69"/>
      <c r="J295" s="167"/>
      <c r="K295" s="168"/>
      <c r="L295" s="168"/>
      <c r="M295" s="168"/>
      <c r="N295" s="169"/>
    </row>
    <row r="296" spans="2:14" ht="12.75">
      <c r="B296" s="162"/>
      <c r="C296" s="62"/>
      <c r="D296" s="64"/>
      <c r="E296" s="70"/>
      <c r="F296" s="70" t="e">
        <f>+((+#REF!*4)*100)/#REF!</f>
        <v>#REF!</v>
      </c>
      <c r="G296" s="70" t="e">
        <f>+((+#REF!*4)*100)/#REF!</f>
        <v>#REF!</v>
      </c>
      <c r="H296" s="70" t="e">
        <f>+((+#REF!*4)*100)/#REF!</f>
        <v>#REF!</v>
      </c>
      <c r="I296" s="69"/>
      <c r="J296" s="167"/>
      <c r="K296" s="168"/>
      <c r="L296" s="168"/>
      <c r="M296" s="168"/>
      <c r="N296" s="169"/>
    </row>
    <row r="297" spans="2:14" ht="12.75">
      <c r="B297" s="162"/>
      <c r="C297" s="62"/>
      <c r="D297" s="64"/>
      <c r="E297" s="70"/>
      <c r="F297" s="68"/>
      <c r="G297" s="68"/>
      <c r="H297" s="68"/>
      <c r="I297" s="69"/>
      <c r="J297" s="167"/>
      <c r="K297" s="168"/>
      <c r="L297" s="168"/>
      <c r="M297" s="168"/>
      <c r="N297" s="169"/>
    </row>
    <row r="298" spans="2:14" ht="12.75">
      <c r="B298" s="163"/>
      <c r="C298" s="62"/>
      <c r="D298" s="71"/>
      <c r="E298" s="72"/>
      <c r="F298" s="73" t="e">
        <f>SUM(F279:F296)</f>
        <v>#REF!</v>
      </c>
      <c r="G298" s="73" t="e">
        <f>SUM(G279:G296)</f>
        <v>#REF!</v>
      </c>
      <c r="H298" s="73" t="e">
        <f>SUM(H279:H296)</f>
        <v>#REF!</v>
      </c>
      <c r="I298" s="69"/>
      <c r="J298" s="170"/>
      <c r="K298" s="171"/>
      <c r="L298" s="171"/>
      <c r="M298" s="171"/>
      <c r="N298" s="172"/>
    </row>
    <row r="299" spans="2:14" ht="12.75">
      <c r="B299" s="61"/>
      <c r="C299" s="62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2:14" ht="12.75">
      <c r="B300" s="61"/>
      <c r="C300" s="62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 ht="12.75">
      <c r="A301" s="173" t="s">
        <v>359</v>
      </c>
      <c r="B301" s="173" t="s">
        <v>360</v>
      </c>
      <c r="C301" s="88"/>
      <c r="D301" s="175" t="s">
        <v>105</v>
      </c>
      <c r="E301" s="89" t="s">
        <v>106</v>
      </c>
      <c r="F301" s="89" t="s">
        <v>107</v>
      </c>
      <c r="G301" s="89" t="s">
        <v>108</v>
      </c>
      <c r="H301" s="89" t="s">
        <v>109</v>
      </c>
      <c r="I301" s="90"/>
      <c r="J301" s="175" t="s">
        <v>110</v>
      </c>
      <c r="K301" s="175"/>
      <c r="L301" s="175"/>
      <c r="M301" s="175"/>
      <c r="N301" s="175"/>
    </row>
    <row r="302" spans="1:14" ht="12.75">
      <c r="A302" s="174"/>
      <c r="B302" s="174"/>
      <c r="C302" s="88"/>
      <c r="D302" s="174"/>
      <c r="E302" s="91" t="s">
        <v>111</v>
      </c>
      <c r="F302" s="92"/>
      <c r="G302" s="92"/>
      <c r="H302" s="92"/>
      <c r="I302" s="93"/>
      <c r="J302" s="174"/>
      <c r="K302" s="174"/>
      <c r="L302" s="174"/>
      <c r="M302" s="174"/>
      <c r="N302" s="174"/>
    </row>
    <row r="303" spans="1:14" ht="12.75">
      <c r="A303" s="63">
        <v>13</v>
      </c>
      <c r="B303" s="176" t="s">
        <v>137</v>
      </c>
      <c r="C303" s="63"/>
      <c r="D303" s="74" t="s">
        <v>114</v>
      </c>
      <c r="E303" s="78">
        <v>25</v>
      </c>
      <c r="F303" s="66" t="s">
        <v>113</v>
      </c>
      <c r="G303" s="66" t="s">
        <v>113</v>
      </c>
      <c r="H303" s="66" t="s">
        <v>113</v>
      </c>
      <c r="I303" s="67"/>
      <c r="J303" s="164" t="s">
        <v>548</v>
      </c>
      <c r="K303" s="165"/>
      <c r="L303" s="165"/>
      <c r="M303" s="165"/>
      <c r="N303" s="166"/>
    </row>
    <row r="304" spans="2:14" ht="12.75">
      <c r="B304" s="177"/>
      <c r="C304" s="62"/>
      <c r="D304" s="74" t="s">
        <v>115</v>
      </c>
      <c r="E304" s="78">
        <v>3</v>
      </c>
      <c r="F304" s="68" t="e">
        <f>+((+#REF!*4)*100)/#REF!</f>
        <v>#REF!</v>
      </c>
      <c r="G304" s="68" t="e">
        <f>+((+#REF!*4)*100)/#REF!</f>
        <v>#REF!</v>
      </c>
      <c r="H304" s="68" t="e">
        <f>+((+#REF!*4)*100)/#REF!</f>
        <v>#REF!</v>
      </c>
      <c r="I304" s="69"/>
      <c r="J304" s="167"/>
      <c r="K304" s="168"/>
      <c r="L304" s="168"/>
      <c r="M304" s="168"/>
      <c r="N304" s="169"/>
    </row>
    <row r="305" spans="2:14" ht="12.75">
      <c r="B305" s="177"/>
      <c r="C305" s="62"/>
      <c r="D305" s="74" t="s">
        <v>118</v>
      </c>
      <c r="E305" s="78">
        <v>45</v>
      </c>
      <c r="F305" s="70" t="e">
        <f>+((+#REF!*4)*100)/#REF!</f>
        <v>#REF!</v>
      </c>
      <c r="G305" s="70" t="e">
        <f>+((+#REF!*4)*100)/#REF!</f>
        <v>#REF!</v>
      </c>
      <c r="H305" s="70" t="e">
        <f>+((+#REF!*4)*100)/#REF!</f>
        <v>#REF!</v>
      </c>
      <c r="I305" s="69"/>
      <c r="J305" s="167"/>
      <c r="K305" s="168"/>
      <c r="L305" s="168"/>
      <c r="M305" s="168"/>
      <c r="N305" s="169"/>
    </row>
    <row r="306" spans="2:14" ht="12.75">
      <c r="B306" s="177"/>
      <c r="C306" s="62"/>
      <c r="D306" s="74" t="s">
        <v>138</v>
      </c>
      <c r="E306" s="78">
        <v>60</v>
      </c>
      <c r="F306" s="70" t="e">
        <f>+((+#REF!*4)*100)/#REF!</f>
        <v>#REF!</v>
      </c>
      <c r="G306" s="70" t="e">
        <f>+((+#REF!*4)*100)/#REF!</f>
        <v>#REF!</v>
      </c>
      <c r="H306" s="70" t="e">
        <f>+((+#REF!*4)*100)/#REF!</f>
        <v>#REF!</v>
      </c>
      <c r="I306" s="69"/>
      <c r="J306" s="167"/>
      <c r="K306" s="168"/>
      <c r="L306" s="168"/>
      <c r="M306" s="168"/>
      <c r="N306" s="169"/>
    </row>
    <row r="307" spans="2:14" ht="12.75">
      <c r="B307" s="177"/>
      <c r="C307" s="62"/>
      <c r="D307" s="74" t="s">
        <v>122</v>
      </c>
      <c r="E307" s="78">
        <v>50</v>
      </c>
      <c r="F307" s="70" t="e">
        <f>+((+#REF!*4)*100)/#REF!</f>
        <v>#REF!</v>
      </c>
      <c r="G307" s="70" t="e">
        <f>+((+#REF!*4)*100)/#REF!</f>
        <v>#REF!</v>
      </c>
      <c r="H307" s="70" t="e">
        <f>+((+#REF!*4)*100)/#REF!</f>
        <v>#REF!</v>
      </c>
      <c r="I307" s="69"/>
      <c r="J307" s="167"/>
      <c r="K307" s="168"/>
      <c r="L307" s="168"/>
      <c r="M307" s="168"/>
      <c r="N307" s="169"/>
    </row>
    <row r="308" spans="2:14" ht="12.75">
      <c r="B308" s="177"/>
      <c r="C308" s="62"/>
      <c r="D308" s="74" t="s">
        <v>120</v>
      </c>
      <c r="E308" s="78">
        <v>50</v>
      </c>
      <c r="F308" s="70" t="e">
        <f>+((+#REF!*4)*100)/#REF!</f>
        <v>#REF!</v>
      </c>
      <c r="G308" s="70" t="e">
        <f>+((+#REF!*4)*100)/#REF!</f>
        <v>#REF!</v>
      </c>
      <c r="H308" s="70" t="e">
        <f>+((+#REF!*4)*100)/#REF!</f>
        <v>#REF!</v>
      </c>
      <c r="I308" s="69"/>
      <c r="J308" s="167"/>
      <c r="K308" s="168"/>
      <c r="L308" s="168"/>
      <c r="M308" s="168"/>
      <c r="N308" s="169"/>
    </row>
    <row r="309" spans="2:14" ht="12.75">
      <c r="B309" s="177"/>
      <c r="C309" s="62"/>
      <c r="D309" s="74" t="s">
        <v>139</v>
      </c>
      <c r="E309" s="78">
        <v>20</v>
      </c>
      <c r="F309" s="70" t="e">
        <f>+((+#REF!*4)*100)/#REF!</f>
        <v>#REF!</v>
      </c>
      <c r="G309" s="70" t="e">
        <f>+((+#REF!*4)*100)/#REF!</f>
        <v>#REF!</v>
      </c>
      <c r="H309" s="70" t="e">
        <f>+((+#REF!*4)*100)/#REF!</f>
        <v>#REF!</v>
      </c>
      <c r="I309" s="69"/>
      <c r="J309" s="167"/>
      <c r="K309" s="168"/>
      <c r="L309" s="168"/>
      <c r="M309" s="168"/>
      <c r="N309" s="169"/>
    </row>
    <row r="310" spans="2:14" ht="12.75">
      <c r="B310" s="177"/>
      <c r="C310" s="62"/>
      <c r="D310" s="74" t="s">
        <v>116</v>
      </c>
      <c r="E310" s="78">
        <v>0.1</v>
      </c>
      <c r="F310" s="70" t="e">
        <f>+((+#REF!*4)*100)/#REF!</f>
        <v>#REF!</v>
      </c>
      <c r="G310" s="70" t="e">
        <f>+((+#REF!*4)*100)/#REF!</f>
        <v>#REF!</v>
      </c>
      <c r="H310" s="70" t="e">
        <f>+((+#REF!*4)*100)/#REF!</f>
        <v>#REF!</v>
      </c>
      <c r="I310" s="69"/>
      <c r="J310" s="167"/>
      <c r="K310" s="168"/>
      <c r="L310" s="168"/>
      <c r="M310" s="168"/>
      <c r="N310" s="169"/>
    </row>
    <row r="311" spans="2:14" ht="12.75">
      <c r="B311" s="177"/>
      <c r="C311" s="62"/>
      <c r="D311" s="64"/>
      <c r="E311" s="70"/>
      <c r="F311" s="70" t="e">
        <f>+((+#REF!*4)*100)/#REF!</f>
        <v>#REF!</v>
      </c>
      <c r="G311" s="70" t="e">
        <f>+((+#REF!*4)*100)/#REF!</f>
        <v>#REF!</v>
      </c>
      <c r="H311" s="70" t="e">
        <f>+((+#REF!*4)*100)/#REF!</f>
        <v>#REF!</v>
      </c>
      <c r="I311" s="69"/>
      <c r="J311" s="167"/>
      <c r="K311" s="168"/>
      <c r="L311" s="168"/>
      <c r="M311" s="168"/>
      <c r="N311" s="169"/>
    </row>
    <row r="312" spans="2:14" ht="12.75">
      <c r="B312" s="177"/>
      <c r="C312" s="62"/>
      <c r="D312" s="64"/>
      <c r="E312" s="70"/>
      <c r="F312" s="70" t="e">
        <f>+((+#REF!*4)*100)/#REF!</f>
        <v>#REF!</v>
      </c>
      <c r="G312" s="70" t="e">
        <f>+((+#REF!*4)*100)/#REF!</f>
        <v>#REF!</v>
      </c>
      <c r="H312" s="70" t="e">
        <f>+((+#REF!*4)*100)/#REF!</f>
        <v>#REF!</v>
      </c>
      <c r="I312" s="69"/>
      <c r="J312" s="167"/>
      <c r="K312" s="168"/>
      <c r="L312" s="168"/>
      <c r="M312" s="168"/>
      <c r="N312" s="169"/>
    </row>
    <row r="313" spans="2:14" ht="12.75">
      <c r="B313" s="177"/>
      <c r="C313" s="62"/>
      <c r="D313" s="64"/>
      <c r="E313" s="70"/>
      <c r="F313" s="70" t="e">
        <f>+((+#REF!*4)*100)/#REF!</f>
        <v>#REF!</v>
      </c>
      <c r="G313" s="70" t="e">
        <f>+((+#REF!*4)*100)/#REF!</f>
        <v>#REF!</v>
      </c>
      <c r="H313" s="70" t="e">
        <f>+((+#REF!*4)*100)/#REF!</f>
        <v>#REF!</v>
      </c>
      <c r="I313" s="69"/>
      <c r="J313" s="167"/>
      <c r="K313" s="168"/>
      <c r="L313" s="168"/>
      <c r="M313" s="168"/>
      <c r="N313" s="169"/>
    </row>
    <row r="314" spans="2:14" ht="12.75">
      <c r="B314" s="177"/>
      <c r="C314" s="62"/>
      <c r="D314" s="64"/>
      <c r="E314" s="70"/>
      <c r="F314" s="70" t="e">
        <f>+((+#REF!*4)*100)/#REF!</f>
        <v>#REF!</v>
      </c>
      <c r="G314" s="70" t="e">
        <f>+((+#REF!*4)*100)/#REF!</f>
        <v>#REF!</v>
      </c>
      <c r="H314" s="70" t="e">
        <f>+((+#REF!*4)*100)/#REF!</f>
        <v>#REF!</v>
      </c>
      <c r="I314" s="69"/>
      <c r="J314" s="167"/>
      <c r="K314" s="168"/>
      <c r="L314" s="168"/>
      <c r="M314" s="168"/>
      <c r="N314" s="169"/>
    </row>
    <row r="315" spans="2:14" ht="12.75">
      <c r="B315" s="177"/>
      <c r="C315" s="62"/>
      <c r="D315" s="64"/>
      <c r="E315" s="70"/>
      <c r="F315" s="70" t="e">
        <f>+((+#REF!*4)*100)/#REF!</f>
        <v>#REF!</v>
      </c>
      <c r="G315" s="70" t="e">
        <f>+((+#REF!*4)*100)/#REF!</f>
        <v>#REF!</v>
      </c>
      <c r="H315" s="70" t="e">
        <f>+((+#REF!*4)*100)/#REF!</f>
        <v>#REF!</v>
      </c>
      <c r="I315" s="69"/>
      <c r="J315" s="167"/>
      <c r="K315" s="168"/>
      <c r="L315" s="168"/>
      <c r="M315" s="168"/>
      <c r="N315" s="169"/>
    </row>
    <row r="316" spans="2:14" ht="12.75">
      <c r="B316" s="177"/>
      <c r="C316" s="62"/>
      <c r="D316" s="64"/>
      <c r="E316" s="70"/>
      <c r="F316" s="70" t="e">
        <f>+((+#REF!*4)*100)/#REF!</f>
        <v>#REF!</v>
      </c>
      <c r="G316" s="70" t="e">
        <f>+((+#REF!*4)*100)/#REF!</f>
        <v>#REF!</v>
      </c>
      <c r="H316" s="70" t="e">
        <f>+((+#REF!*4)*100)/#REF!</f>
        <v>#REF!</v>
      </c>
      <c r="I316" s="69"/>
      <c r="J316" s="167"/>
      <c r="K316" s="168"/>
      <c r="L316" s="168"/>
      <c r="M316" s="168"/>
      <c r="N316" s="169"/>
    </row>
    <row r="317" spans="2:14" ht="12.75">
      <c r="B317" s="177"/>
      <c r="C317" s="62"/>
      <c r="D317" s="64"/>
      <c r="E317" s="70"/>
      <c r="F317" s="70" t="e">
        <f>+((+#REF!*4)*100)/#REF!</f>
        <v>#REF!</v>
      </c>
      <c r="G317" s="70" t="e">
        <f>+((+#REF!*4)*100)/#REF!</f>
        <v>#REF!</v>
      </c>
      <c r="H317" s="70" t="e">
        <f>+((+#REF!*4)*100)/#REF!</f>
        <v>#REF!</v>
      </c>
      <c r="I317" s="69"/>
      <c r="J317" s="167"/>
      <c r="K317" s="168"/>
      <c r="L317" s="168"/>
      <c r="M317" s="168"/>
      <c r="N317" s="169"/>
    </row>
    <row r="318" spans="2:14" ht="12.75">
      <c r="B318" s="177"/>
      <c r="C318" s="62"/>
      <c r="D318" s="64"/>
      <c r="E318" s="70"/>
      <c r="F318" s="70" t="e">
        <f>+((+#REF!*4)*100)/#REF!</f>
        <v>#REF!</v>
      </c>
      <c r="G318" s="70" t="e">
        <f>+((+#REF!*4)*100)/#REF!</f>
        <v>#REF!</v>
      </c>
      <c r="H318" s="70" t="e">
        <f>+((+#REF!*4)*100)/#REF!</f>
        <v>#REF!</v>
      </c>
      <c r="I318" s="69"/>
      <c r="J318" s="167"/>
      <c r="K318" s="168"/>
      <c r="L318" s="168"/>
      <c r="M318" s="168"/>
      <c r="N318" s="169"/>
    </row>
    <row r="319" spans="2:14" ht="12.75">
      <c r="B319" s="177"/>
      <c r="C319" s="62"/>
      <c r="D319" s="64"/>
      <c r="E319" s="70"/>
      <c r="F319" s="70" t="e">
        <f>+((+#REF!*4)*100)/#REF!</f>
        <v>#REF!</v>
      </c>
      <c r="G319" s="70" t="e">
        <f>+((+#REF!*4)*100)/#REF!</f>
        <v>#REF!</v>
      </c>
      <c r="H319" s="70" t="e">
        <f>+((+#REF!*4)*100)/#REF!</f>
        <v>#REF!</v>
      </c>
      <c r="I319" s="69"/>
      <c r="J319" s="167"/>
      <c r="K319" s="168"/>
      <c r="L319" s="168"/>
      <c r="M319" s="168"/>
      <c r="N319" s="169"/>
    </row>
    <row r="320" spans="2:14" ht="12.75">
      <c r="B320" s="177"/>
      <c r="C320" s="62"/>
      <c r="D320" s="64"/>
      <c r="E320" s="70"/>
      <c r="F320" s="70" t="e">
        <f>+((+#REF!*4)*100)/#REF!</f>
        <v>#REF!</v>
      </c>
      <c r="G320" s="70" t="e">
        <f>+((+#REF!*4)*100)/#REF!</f>
        <v>#REF!</v>
      </c>
      <c r="H320" s="70" t="e">
        <f>+((+#REF!*4)*100)/#REF!</f>
        <v>#REF!</v>
      </c>
      <c r="I320" s="69"/>
      <c r="J320" s="167"/>
      <c r="K320" s="168"/>
      <c r="L320" s="168"/>
      <c r="M320" s="168"/>
      <c r="N320" s="169"/>
    </row>
    <row r="321" spans="2:14" ht="12.75">
      <c r="B321" s="177"/>
      <c r="C321" s="62"/>
      <c r="D321" s="64"/>
      <c r="E321" s="70"/>
      <c r="F321" s="70" t="e">
        <f>+((+#REF!*4)*100)/#REF!</f>
        <v>#REF!</v>
      </c>
      <c r="G321" s="70" t="e">
        <f>+((+#REF!*4)*100)/#REF!</f>
        <v>#REF!</v>
      </c>
      <c r="H321" s="70" t="e">
        <f>+((+#REF!*4)*100)/#REF!</f>
        <v>#REF!</v>
      </c>
      <c r="I321" s="69"/>
      <c r="J321" s="167"/>
      <c r="K321" s="168"/>
      <c r="L321" s="168"/>
      <c r="M321" s="168"/>
      <c r="N321" s="169"/>
    </row>
    <row r="322" spans="2:14" ht="12.75">
      <c r="B322" s="177"/>
      <c r="C322" s="62"/>
      <c r="D322" s="64"/>
      <c r="E322" s="70"/>
      <c r="F322" s="68"/>
      <c r="G322" s="68"/>
      <c r="H322" s="68"/>
      <c r="I322" s="69"/>
      <c r="J322" s="167"/>
      <c r="K322" s="168"/>
      <c r="L322" s="168"/>
      <c r="M322" s="168"/>
      <c r="N322" s="169"/>
    </row>
    <row r="323" spans="2:14" ht="12.75">
      <c r="B323" s="178"/>
      <c r="C323" s="62"/>
      <c r="D323" s="71"/>
      <c r="E323" s="72"/>
      <c r="F323" s="73" t="e">
        <f>SUM(F304:F321)</f>
        <v>#REF!</v>
      </c>
      <c r="G323" s="73" t="e">
        <f>SUM(G304:G321)</f>
        <v>#REF!</v>
      </c>
      <c r="H323" s="73" t="e">
        <f>SUM(H304:H321)</f>
        <v>#REF!</v>
      </c>
      <c r="I323" s="69"/>
      <c r="J323" s="170"/>
      <c r="K323" s="171"/>
      <c r="L323" s="171"/>
      <c r="M323" s="171"/>
      <c r="N323" s="172"/>
    </row>
    <row r="324" spans="2:14" ht="12.75">
      <c r="B324" s="61"/>
      <c r="C324" s="62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2:14" ht="12.75">
      <c r="B325" s="61"/>
      <c r="C325" s="62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1:14" ht="12.75">
      <c r="A326" s="173" t="s">
        <v>359</v>
      </c>
      <c r="B326" s="173" t="s">
        <v>360</v>
      </c>
      <c r="C326" s="88"/>
      <c r="D326" s="175" t="s">
        <v>105</v>
      </c>
      <c r="E326" s="89" t="s">
        <v>106</v>
      </c>
      <c r="F326" s="89" t="s">
        <v>107</v>
      </c>
      <c r="G326" s="89" t="s">
        <v>108</v>
      </c>
      <c r="H326" s="89" t="s">
        <v>109</v>
      </c>
      <c r="I326" s="90"/>
      <c r="J326" s="175" t="s">
        <v>110</v>
      </c>
      <c r="K326" s="175"/>
      <c r="L326" s="175"/>
      <c r="M326" s="175"/>
      <c r="N326" s="175"/>
    </row>
    <row r="327" spans="1:14" ht="12.75">
      <c r="A327" s="174"/>
      <c r="B327" s="174"/>
      <c r="C327" s="88"/>
      <c r="D327" s="174"/>
      <c r="E327" s="91" t="s">
        <v>111</v>
      </c>
      <c r="F327" s="92"/>
      <c r="G327" s="92"/>
      <c r="H327" s="92"/>
      <c r="I327" s="93"/>
      <c r="J327" s="174"/>
      <c r="K327" s="174"/>
      <c r="L327" s="174"/>
      <c r="M327" s="174"/>
      <c r="N327" s="174"/>
    </row>
    <row r="328" spans="1:14" ht="12.75">
      <c r="A328" s="63">
        <v>14</v>
      </c>
      <c r="B328" s="161" t="s">
        <v>140</v>
      </c>
      <c r="C328" s="63"/>
      <c r="D328" s="74" t="s">
        <v>121</v>
      </c>
      <c r="E328" s="78">
        <v>60</v>
      </c>
      <c r="F328" s="66" t="s">
        <v>113</v>
      </c>
      <c r="G328" s="66" t="s">
        <v>113</v>
      </c>
      <c r="H328" s="66" t="s">
        <v>113</v>
      </c>
      <c r="I328" s="67"/>
      <c r="J328" s="164" t="s">
        <v>141</v>
      </c>
      <c r="K328" s="165"/>
      <c r="L328" s="165"/>
      <c r="M328" s="165"/>
      <c r="N328" s="166"/>
    </row>
    <row r="329" spans="2:14" ht="12.75">
      <c r="B329" s="162"/>
      <c r="C329" s="62"/>
      <c r="D329" s="74" t="s">
        <v>114</v>
      </c>
      <c r="E329" s="78">
        <v>25</v>
      </c>
      <c r="F329" s="68" t="e">
        <f>+((+#REF!*4)*100)/#REF!</f>
        <v>#REF!</v>
      </c>
      <c r="G329" s="68" t="e">
        <f>+((+#REF!*4)*100)/#REF!</f>
        <v>#REF!</v>
      </c>
      <c r="H329" s="68" t="e">
        <f>+((+#REF!*4)*100)/#REF!</f>
        <v>#REF!</v>
      </c>
      <c r="I329" s="69"/>
      <c r="J329" s="167"/>
      <c r="K329" s="168"/>
      <c r="L329" s="168"/>
      <c r="M329" s="168"/>
      <c r="N329" s="169"/>
    </row>
    <row r="330" spans="2:14" ht="12.75">
      <c r="B330" s="162"/>
      <c r="C330" s="62"/>
      <c r="D330" s="74" t="s">
        <v>117</v>
      </c>
      <c r="E330" s="78" t="s">
        <v>170</v>
      </c>
      <c r="F330" s="70" t="e">
        <f>+((+#REF!*4)*100)/#REF!</f>
        <v>#REF!</v>
      </c>
      <c r="G330" s="70" t="e">
        <f>+((+#REF!*4)*100)/#REF!</f>
        <v>#REF!</v>
      </c>
      <c r="H330" s="70" t="e">
        <f>+((+#REF!*4)*100)/#REF!</f>
        <v>#REF!</v>
      </c>
      <c r="I330" s="69"/>
      <c r="J330" s="167"/>
      <c r="K330" s="168"/>
      <c r="L330" s="168"/>
      <c r="M330" s="168"/>
      <c r="N330" s="169"/>
    </row>
    <row r="331" spans="2:14" ht="12.75">
      <c r="B331" s="162"/>
      <c r="C331" s="62"/>
      <c r="D331" s="74" t="s">
        <v>115</v>
      </c>
      <c r="E331" s="78">
        <v>3</v>
      </c>
      <c r="F331" s="70" t="e">
        <f>+((+#REF!*4)*100)/#REF!</f>
        <v>#REF!</v>
      </c>
      <c r="G331" s="70" t="e">
        <f>+((+#REF!*4)*100)/#REF!</f>
        <v>#REF!</v>
      </c>
      <c r="H331" s="70" t="e">
        <f>+((+#REF!*4)*100)/#REF!</f>
        <v>#REF!</v>
      </c>
      <c r="I331" s="69"/>
      <c r="J331" s="167"/>
      <c r="K331" s="168"/>
      <c r="L331" s="168"/>
      <c r="M331" s="168"/>
      <c r="N331" s="169"/>
    </row>
    <row r="332" spans="2:14" ht="12.75">
      <c r="B332" s="162"/>
      <c r="C332" s="62"/>
      <c r="D332" s="74" t="s">
        <v>118</v>
      </c>
      <c r="E332" s="78">
        <v>45</v>
      </c>
      <c r="F332" s="70" t="e">
        <f>+((+#REF!*4)*100)/#REF!</f>
        <v>#REF!</v>
      </c>
      <c r="G332" s="70" t="e">
        <f>+((+#REF!*4)*100)/#REF!</f>
        <v>#REF!</v>
      </c>
      <c r="H332" s="70" t="e">
        <f>+((+#REF!*4)*100)/#REF!</f>
        <v>#REF!</v>
      </c>
      <c r="I332" s="69"/>
      <c r="J332" s="167"/>
      <c r="K332" s="168"/>
      <c r="L332" s="168"/>
      <c r="M332" s="168"/>
      <c r="N332" s="169"/>
    </row>
    <row r="333" spans="2:14" ht="12.75">
      <c r="B333" s="162"/>
      <c r="C333" s="62"/>
      <c r="D333" s="74" t="s">
        <v>74</v>
      </c>
      <c r="E333" s="78">
        <v>40</v>
      </c>
      <c r="F333" s="70" t="e">
        <f>+((+#REF!*4)*100)/#REF!</f>
        <v>#REF!</v>
      </c>
      <c r="G333" s="70" t="e">
        <f>+((+#REF!*4)*100)/#REF!</f>
        <v>#REF!</v>
      </c>
      <c r="H333" s="70" t="e">
        <f>+((+#REF!*4)*100)/#REF!</f>
        <v>#REF!</v>
      </c>
      <c r="I333" s="69"/>
      <c r="J333" s="167"/>
      <c r="K333" s="168"/>
      <c r="L333" s="168"/>
      <c r="M333" s="168"/>
      <c r="N333" s="169"/>
    </row>
    <row r="334" spans="2:14" ht="12.75">
      <c r="B334" s="162"/>
      <c r="C334" s="62"/>
      <c r="D334" s="74" t="s">
        <v>116</v>
      </c>
      <c r="E334" s="78">
        <v>0.1</v>
      </c>
      <c r="F334" s="70" t="e">
        <f>+((+#REF!*4)*100)/#REF!</f>
        <v>#REF!</v>
      </c>
      <c r="G334" s="70" t="e">
        <f>+((+#REF!*4)*100)/#REF!</f>
        <v>#REF!</v>
      </c>
      <c r="H334" s="70" t="e">
        <f>+((+#REF!*4)*100)/#REF!</f>
        <v>#REF!</v>
      </c>
      <c r="I334" s="69"/>
      <c r="J334" s="167"/>
      <c r="K334" s="168"/>
      <c r="L334" s="168"/>
      <c r="M334" s="168"/>
      <c r="N334" s="169"/>
    </row>
    <row r="335" spans="2:14" ht="12.75">
      <c r="B335" s="162"/>
      <c r="C335" s="62"/>
      <c r="D335" s="74"/>
      <c r="E335" s="78"/>
      <c r="F335" s="70" t="e">
        <f>+((+#REF!*4)*100)/#REF!</f>
        <v>#REF!</v>
      </c>
      <c r="G335" s="70" t="e">
        <f>+((+#REF!*4)*100)/#REF!</f>
        <v>#REF!</v>
      </c>
      <c r="H335" s="70" t="e">
        <f>+((+#REF!*4)*100)/#REF!</f>
        <v>#REF!</v>
      </c>
      <c r="I335" s="69"/>
      <c r="J335" s="167"/>
      <c r="K335" s="168"/>
      <c r="L335" s="168"/>
      <c r="M335" s="168"/>
      <c r="N335" s="169"/>
    </row>
    <row r="336" spans="2:14" ht="12.75">
      <c r="B336" s="162"/>
      <c r="C336" s="62"/>
      <c r="D336" s="74"/>
      <c r="E336" s="75"/>
      <c r="F336" s="70" t="e">
        <f>+((+#REF!*4)*100)/#REF!</f>
        <v>#REF!</v>
      </c>
      <c r="G336" s="70" t="e">
        <f>+((+#REF!*4)*100)/#REF!</f>
        <v>#REF!</v>
      </c>
      <c r="H336" s="70" t="e">
        <f>+((+#REF!*4)*100)/#REF!</f>
        <v>#REF!</v>
      </c>
      <c r="I336" s="69"/>
      <c r="J336" s="167"/>
      <c r="K336" s="168"/>
      <c r="L336" s="168"/>
      <c r="M336" s="168"/>
      <c r="N336" s="169"/>
    </row>
    <row r="337" spans="2:14" ht="12.75">
      <c r="B337" s="162"/>
      <c r="C337" s="62"/>
      <c r="D337" s="64"/>
      <c r="E337" s="70"/>
      <c r="F337" s="70" t="e">
        <f>+((+#REF!*4)*100)/#REF!</f>
        <v>#REF!</v>
      </c>
      <c r="G337" s="70" t="e">
        <f>+((+#REF!*4)*100)/#REF!</f>
        <v>#REF!</v>
      </c>
      <c r="H337" s="70" t="e">
        <f>+((+#REF!*4)*100)/#REF!</f>
        <v>#REF!</v>
      </c>
      <c r="I337" s="69"/>
      <c r="J337" s="167"/>
      <c r="K337" s="168"/>
      <c r="L337" s="168"/>
      <c r="M337" s="168"/>
      <c r="N337" s="169"/>
    </row>
    <row r="338" spans="2:14" ht="12.75">
      <c r="B338" s="162"/>
      <c r="C338" s="62"/>
      <c r="D338" s="64"/>
      <c r="E338" s="70"/>
      <c r="F338" s="70" t="e">
        <f>+((+#REF!*4)*100)/#REF!</f>
        <v>#REF!</v>
      </c>
      <c r="G338" s="70" t="e">
        <f>+((+#REF!*4)*100)/#REF!</f>
        <v>#REF!</v>
      </c>
      <c r="H338" s="70" t="e">
        <f>+((+#REF!*4)*100)/#REF!</f>
        <v>#REF!</v>
      </c>
      <c r="I338" s="69"/>
      <c r="J338" s="167"/>
      <c r="K338" s="168"/>
      <c r="L338" s="168"/>
      <c r="M338" s="168"/>
      <c r="N338" s="169"/>
    </row>
    <row r="339" spans="2:14" ht="12.75">
      <c r="B339" s="162"/>
      <c r="C339" s="62"/>
      <c r="D339" s="64"/>
      <c r="E339" s="70"/>
      <c r="F339" s="70" t="e">
        <f>+((+#REF!*4)*100)/#REF!</f>
        <v>#REF!</v>
      </c>
      <c r="G339" s="70" t="e">
        <f>+((+#REF!*4)*100)/#REF!</f>
        <v>#REF!</v>
      </c>
      <c r="H339" s="70" t="e">
        <f>+((+#REF!*4)*100)/#REF!</f>
        <v>#REF!</v>
      </c>
      <c r="I339" s="69"/>
      <c r="J339" s="167"/>
      <c r="K339" s="168"/>
      <c r="L339" s="168"/>
      <c r="M339" s="168"/>
      <c r="N339" s="169"/>
    </row>
    <row r="340" spans="2:14" ht="12.75">
      <c r="B340" s="162"/>
      <c r="C340" s="62"/>
      <c r="D340" s="64"/>
      <c r="E340" s="70"/>
      <c r="F340" s="70" t="e">
        <f>+((+#REF!*4)*100)/#REF!</f>
        <v>#REF!</v>
      </c>
      <c r="G340" s="70" t="e">
        <f>+((+#REF!*4)*100)/#REF!</f>
        <v>#REF!</v>
      </c>
      <c r="H340" s="70" t="e">
        <f>+((+#REF!*4)*100)/#REF!</f>
        <v>#REF!</v>
      </c>
      <c r="I340" s="69"/>
      <c r="J340" s="167"/>
      <c r="K340" s="168"/>
      <c r="L340" s="168"/>
      <c r="M340" s="168"/>
      <c r="N340" s="169"/>
    </row>
    <row r="341" spans="2:14" ht="12.75">
      <c r="B341" s="162"/>
      <c r="C341" s="62"/>
      <c r="D341" s="64"/>
      <c r="E341" s="70"/>
      <c r="F341" s="70" t="e">
        <f>+((+#REF!*4)*100)/#REF!</f>
        <v>#REF!</v>
      </c>
      <c r="G341" s="70" t="e">
        <f>+((+#REF!*4)*100)/#REF!</f>
        <v>#REF!</v>
      </c>
      <c r="H341" s="70" t="e">
        <f>+((+#REF!*4)*100)/#REF!</f>
        <v>#REF!</v>
      </c>
      <c r="I341" s="69"/>
      <c r="J341" s="167"/>
      <c r="K341" s="168"/>
      <c r="L341" s="168"/>
      <c r="M341" s="168"/>
      <c r="N341" s="169"/>
    </row>
    <row r="342" spans="2:14" ht="12.75">
      <c r="B342" s="162"/>
      <c r="C342" s="62"/>
      <c r="D342" s="64"/>
      <c r="E342" s="70"/>
      <c r="F342" s="70" t="e">
        <f>+((+#REF!*4)*100)/#REF!</f>
        <v>#REF!</v>
      </c>
      <c r="G342" s="70" t="e">
        <f>+((+#REF!*4)*100)/#REF!</f>
        <v>#REF!</v>
      </c>
      <c r="H342" s="70" t="e">
        <f>+((+#REF!*4)*100)/#REF!</f>
        <v>#REF!</v>
      </c>
      <c r="I342" s="69"/>
      <c r="J342" s="167"/>
      <c r="K342" s="168"/>
      <c r="L342" s="168"/>
      <c r="M342" s="168"/>
      <c r="N342" s="169"/>
    </row>
    <row r="343" spans="2:14" ht="12.75">
      <c r="B343" s="162"/>
      <c r="C343" s="62"/>
      <c r="D343" s="64"/>
      <c r="E343" s="70"/>
      <c r="F343" s="70" t="e">
        <f>+((+#REF!*4)*100)/#REF!</f>
        <v>#REF!</v>
      </c>
      <c r="G343" s="70" t="e">
        <f>+((+#REF!*4)*100)/#REF!</f>
        <v>#REF!</v>
      </c>
      <c r="H343" s="70" t="e">
        <f>+((+#REF!*4)*100)/#REF!</f>
        <v>#REF!</v>
      </c>
      <c r="I343" s="69"/>
      <c r="J343" s="167"/>
      <c r="K343" s="168"/>
      <c r="L343" s="168"/>
      <c r="M343" s="168"/>
      <c r="N343" s="169"/>
    </row>
    <row r="344" spans="2:14" ht="12.75">
      <c r="B344" s="162"/>
      <c r="C344" s="62"/>
      <c r="D344" s="64"/>
      <c r="E344" s="70"/>
      <c r="F344" s="70" t="e">
        <f>+((+#REF!*4)*100)/#REF!</f>
        <v>#REF!</v>
      </c>
      <c r="G344" s="70" t="e">
        <f>+((+#REF!*4)*100)/#REF!</f>
        <v>#REF!</v>
      </c>
      <c r="H344" s="70" t="e">
        <f>+((+#REF!*4)*100)/#REF!</f>
        <v>#REF!</v>
      </c>
      <c r="I344" s="69"/>
      <c r="J344" s="167"/>
      <c r="K344" s="168"/>
      <c r="L344" s="168"/>
      <c r="M344" s="168"/>
      <c r="N344" s="169"/>
    </row>
    <row r="345" spans="2:14" ht="12.75">
      <c r="B345" s="162"/>
      <c r="C345" s="62"/>
      <c r="D345" s="64"/>
      <c r="E345" s="70"/>
      <c r="F345" s="70" t="e">
        <f>+((+#REF!*4)*100)/#REF!</f>
        <v>#REF!</v>
      </c>
      <c r="G345" s="70" t="e">
        <f>+((+#REF!*4)*100)/#REF!</f>
        <v>#REF!</v>
      </c>
      <c r="H345" s="70" t="e">
        <f>+((+#REF!*4)*100)/#REF!</f>
        <v>#REF!</v>
      </c>
      <c r="I345" s="69"/>
      <c r="J345" s="167"/>
      <c r="K345" s="168"/>
      <c r="L345" s="168"/>
      <c r="M345" s="168"/>
      <c r="N345" s="169"/>
    </row>
    <row r="346" spans="2:14" ht="12.75">
      <c r="B346" s="162"/>
      <c r="C346" s="62"/>
      <c r="D346" s="64"/>
      <c r="E346" s="70"/>
      <c r="F346" s="70" t="e">
        <f>+((+#REF!*4)*100)/#REF!</f>
        <v>#REF!</v>
      </c>
      <c r="G346" s="70" t="e">
        <f>+((+#REF!*4)*100)/#REF!</f>
        <v>#REF!</v>
      </c>
      <c r="H346" s="70" t="e">
        <f>+((+#REF!*4)*100)/#REF!</f>
        <v>#REF!</v>
      </c>
      <c r="I346" s="69"/>
      <c r="J346" s="167"/>
      <c r="K346" s="168"/>
      <c r="L346" s="168"/>
      <c r="M346" s="168"/>
      <c r="N346" s="169"/>
    </row>
    <row r="347" spans="2:14" ht="12.75">
      <c r="B347" s="162"/>
      <c r="C347" s="62"/>
      <c r="D347" s="64"/>
      <c r="E347" s="70"/>
      <c r="F347" s="68"/>
      <c r="G347" s="68"/>
      <c r="H347" s="68"/>
      <c r="I347" s="69"/>
      <c r="J347" s="167"/>
      <c r="K347" s="168"/>
      <c r="L347" s="168"/>
      <c r="M347" s="168"/>
      <c r="N347" s="169"/>
    </row>
    <row r="348" spans="2:14" ht="12.75">
      <c r="B348" s="163"/>
      <c r="C348" s="62"/>
      <c r="D348" s="71"/>
      <c r="E348" s="72"/>
      <c r="F348" s="73" t="e">
        <f>SUM(F329:F346)</f>
        <v>#REF!</v>
      </c>
      <c r="G348" s="73" t="e">
        <f>SUM(G329:G346)</f>
        <v>#REF!</v>
      </c>
      <c r="H348" s="73" t="e">
        <f>SUM(H329:H346)</f>
        <v>#REF!</v>
      </c>
      <c r="I348" s="69"/>
      <c r="J348" s="170"/>
      <c r="K348" s="171"/>
      <c r="L348" s="171"/>
      <c r="M348" s="171"/>
      <c r="N348" s="172"/>
    </row>
    <row r="349" spans="2:14" ht="12.75">
      <c r="B349" s="61"/>
      <c r="C349" s="62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2:14" ht="12.75">
      <c r="B350" s="61"/>
      <c r="C350" s="62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1:14" ht="12.75">
      <c r="A351" s="173" t="s">
        <v>359</v>
      </c>
      <c r="B351" s="173" t="s">
        <v>360</v>
      </c>
      <c r="C351" s="88"/>
      <c r="D351" s="175" t="s">
        <v>105</v>
      </c>
      <c r="E351" s="89" t="s">
        <v>106</v>
      </c>
      <c r="F351" s="89" t="s">
        <v>107</v>
      </c>
      <c r="G351" s="89" t="s">
        <v>108</v>
      </c>
      <c r="H351" s="89" t="s">
        <v>109</v>
      </c>
      <c r="I351" s="90"/>
      <c r="J351" s="175" t="s">
        <v>110</v>
      </c>
      <c r="K351" s="175"/>
      <c r="L351" s="175"/>
      <c r="M351" s="175"/>
      <c r="N351" s="175"/>
    </row>
    <row r="352" spans="1:14" ht="12.75">
      <c r="A352" s="174"/>
      <c r="B352" s="174"/>
      <c r="C352" s="88"/>
      <c r="D352" s="174"/>
      <c r="E352" s="91" t="s">
        <v>111</v>
      </c>
      <c r="F352" s="92"/>
      <c r="G352" s="92"/>
      <c r="H352" s="92"/>
      <c r="I352" s="93"/>
      <c r="J352" s="174"/>
      <c r="K352" s="174"/>
      <c r="L352" s="174"/>
      <c r="M352" s="174"/>
      <c r="N352" s="174"/>
    </row>
    <row r="353" spans="1:14" ht="12.75">
      <c r="A353" s="63">
        <v>15</v>
      </c>
      <c r="B353" s="161" t="s">
        <v>142</v>
      </c>
      <c r="C353" s="63"/>
      <c r="D353" s="74" t="s">
        <v>118</v>
      </c>
      <c r="E353" s="78">
        <v>45</v>
      </c>
      <c r="F353" s="66" t="s">
        <v>113</v>
      </c>
      <c r="G353" s="66" t="s">
        <v>113</v>
      </c>
      <c r="H353" s="66" t="s">
        <v>113</v>
      </c>
      <c r="I353" s="67"/>
      <c r="J353" s="164" t="s">
        <v>553</v>
      </c>
      <c r="K353" s="165"/>
      <c r="L353" s="165"/>
      <c r="M353" s="165"/>
      <c r="N353" s="166"/>
    </row>
    <row r="354" spans="2:14" ht="12.75">
      <c r="B354" s="162"/>
      <c r="C354" s="62"/>
      <c r="D354" s="74" t="s">
        <v>114</v>
      </c>
      <c r="E354" s="78">
        <v>25</v>
      </c>
      <c r="F354" s="68" t="e">
        <f>+((+#REF!*4)*100)/#REF!</f>
        <v>#REF!</v>
      </c>
      <c r="G354" s="68" t="e">
        <f>+((+#REF!*4)*100)/#REF!</f>
        <v>#REF!</v>
      </c>
      <c r="H354" s="68" t="e">
        <f>+((+#REF!*4)*100)/#REF!</f>
        <v>#REF!</v>
      </c>
      <c r="I354" s="69"/>
      <c r="J354" s="167"/>
      <c r="K354" s="168"/>
      <c r="L354" s="168"/>
      <c r="M354" s="168"/>
      <c r="N354" s="169"/>
    </row>
    <row r="355" spans="2:14" ht="12.75">
      <c r="B355" s="162"/>
      <c r="C355" s="62"/>
      <c r="D355" s="74" t="s">
        <v>120</v>
      </c>
      <c r="E355" s="78">
        <v>40</v>
      </c>
      <c r="F355" s="70" t="e">
        <f>+((+#REF!*4)*100)/#REF!</f>
        <v>#REF!</v>
      </c>
      <c r="G355" s="70" t="e">
        <f>+((+#REF!*4)*100)/#REF!</f>
        <v>#REF!</v>
      </c>
      <c r="H355" s="70" t="e">
        <f>+((+#REF!*4)*100)/#REF!</f>
        <v>#REF!</v>
      </c>
      <c r="I355" s="69"/>
      <c r="J355" s="167"/>
      <c r="K355" s="168"/>
      <c r="L355" s="168"/>
      <c r="M355" s="168"/>
      <c r="N355" s="169"/>
    </row>
    <row r="356" spans="2:14" ht="12.75">
      <c r="B356" s="162"/>
      <c r="C356" s="62"/>
      <c r="D356" s="74" t="s">
        <v>115</v>
      </c>
      <c r="E356" s="78">
        <v>3</v>
      </c>
      <c r="F356" s="70" t="e">
        <f>+((+#REF!*4)*100)/#REF!</f>
        <v>#REF!</v>
      </c>
      <c r="G356" s="70" t="e">
        <f>+((+#REF!*4)*100)/#REF!</f>
        <v>#REF!</v>
      </c>
      <c r="H356" s="70" t="e">
        <f>+((+#REF!*4)*100)/#REF!</f>
        <v>#REF!</v>
      </c>
      <c r="I356" s="69"/>
      <c r="J356" s="167"/>
      <c r="K356" s="168"/>
      <c r="L356" s="168"/>
      <c r="M356" s="168"/>
      <c r="N356" s="169"/>
    </row>
    <row r="357" spans="2:14" ht="12.75">
      <c r="B357" s="162"/>
      <c r="C357" s="62"/>
      <c r="D357" s="74" t="s">
        <v>143</v>
      </c>
      <c r="E357" s="75">
        <v>0.1</v>
      </c>
      <c r="F357" s="70" t="e">
        <f>+((+#REF!*4)*100)/#REF!</f>
        <v>#REF!</v>
      </c>
      <c r="G357" s="70" t="e">
        <f>+((+#REF!*4)*100)/#REF!</f>
        <v>#REF!</v>
      </c>
      <c r="H357" s="70" t="e">
        <f>+((+#REF!*4)*100)/#REF!</f>
        <v>#REF!</v>
      </c>
      <c r="I357" s="69"/>
      <c r="J357" s="167"/>
      <c r="K357" s="168"/>
      <c r="L357" s="168"/>
      <c r="M357" s="168"/>
      <c r="N357" s="169"/>
    </row>
    <row r="358" spans="2:14" ht="12.75">
      <c r="B358" s="162"/>
      <c r="C358" s="62"/>
      <c r="D358" s="74" t="s">
        <v>138</v>
      </c>
      <c r="E358" s="75">
        <v>60</v>
      </c>
      <c r="F358" s="70" t="e">
        <f>+((+#REF!*4)*100)/#REF!</f>
        <v>#REF!</v>
      </c>
      <c r="G358" s="70" t="e">
        <f>+((+#REF!*4)*100)/#REF!</f>
        <v>#REF!</v>
      </c>
      <c r="H358" s="70" t="e">
        <f>+((+#REF!*4)*100)/#REF!</f>
        <v>#REF!</v>
      </c>
      <c r="I358" s="69"/>
      <c r="J358" s="167"/>
      <c r="K358" s="168"/>
      <c r="L358" s="168"/>
      <c r="M358" s="168"/>
      <c r="N358" s="169"/>
    </row>
    <row r="359" spans="2:14" ht="12.75">
      <c r="B359" s="162"/>
      <c r="C359" s="62"/>
      <c r="D359" s="64" t="s">
        <v>122</v>
      </c>
      <c r="E359" s="70">
        <v>50</v>
      </c>
      <c r="F359" s="70" t="e">
        <f>+((+#REF!*4)*100)/#REF!</f>
        <v>#REF!</v>
      </c>
      <c r="G359" s="70" t="e">
        <f>+((+#REF!*4)*100)/#REF!</f>
        <v>#REF!</v>
      </c>
      <c r="H359" s="70" t="e">
        <f>+((+#REF!*4)*100)/#REF!</f>
        <v>#REF!</v>
      </c>
      <c r="I359" s="69"/>
      <c r="J359" s="167"/>
      <c r="K359" s="168"/>
      <c r="L359" s="168"/>
      <c r="M359" s="168"/>
      <c r="N359" s="169"/>
    </row>
    <row r="360" spans="2:14" ht="12.75">
      <c r="B360" s="162"/>
      <c r="C360" s="62"/>
      <c r="D360" s="64" t="s">
        <v>368</v>
      </c>
      <c r="E360" s="70">
        <v>20</v>
      </c>
      <c r="F360" s="70" t="e">
        <f>+((+#REF!*4)*100)/#REF!</f>
        <v>#REF!</v>
      </c>
      <c r="G360" s="70" t="e">
        <f>+((+#REF!*4)*100)/#REF!</f>
        <v>#REF!</v>
      </c>
      <c r="H360" s="70" t="e">
        <f>+((+#REF!*4)*100)/#REF!</f>
        <v>#REF!</v>
      </c>
      <c r="I360" s="69"/>
      <c r="J360" s="167"/>
      <c r="K360" s="168"/>
      <c r="L360" s="168"/>
      <c r="M360" s="168"/>
      <c r="N360" s="169"/>
    </row>
    <row r="361" spans="2:14" ht="12.75">
      <c r="B361" s="162"/>
      <c r="C361" s="62"/>
      <c r="D361" s="64"/>
      <c r="E361" s="70"/>
      <c r="F361" s="70" t="e">
        <f>+((+#REF!*4)*100)/#REF!</f>
        <v>#REF!</v>
      </c>
      <c r="G361" s="70" t="e">
        <f>+((+#REF!*4)*100)/#REF!</f>
        <v>#REF!</v>
      </c>
      <c r="H361" s="70" t="e">
        <f>+((+#REF!*4)*100)/#REF!</f>
        <v>#REF!</v>
      </c>
      <c r="I361" s="69"/>
      <c r="J361" s="167"/>
      <c r="K361" s="168"/>
      <c r="L361" s="168"/>
      <c r="M361" s="168"/>
      <c r="N361" s="169"/>
    </row>
    <row r="362" spans="2:14" ht="12.75">
      <c r="B362" s="162"/>
      <c r="C362" s="62"/>
      <c r="D362" s="64"/>
      <c r="E362" s="70"/>
      <c r="F362" s="70" t="e">
        <f>+((+#REF!*4)*100)/#REF!</f>
        <v>#REF!</v>
      </c>
      <c r="G362" s="70" t="e">
        <f>+((+#REF!*4)*100)/#REF!</f>
        <v>#REF!</v>
      </c>
      <c r="H362" s="70" t="e">
        <f>+((+#REF!*4)*100)/#REF!</f>
        <v>#REF!</v>
      </c>
      <c r="I362" s="69"/>
      <c r="J362" s="167"/>
      <c r="K362" s="168"/>
      <c r="L362" s="168"/>
      <c r="M362" s="168"/>
      <c r="N362" s="169"/>
    </row>
    <row r="363" spans="2:14" ht="12.75">
      <c r="B363" s="162"/>
      <c r="C363" s="62"/>
      <c r="D363" s="64"/>
      <c r="E363" s="70"/>
      <c r="F363" s="70" t="e">
        <f>+((+#REF!*4)*100)/#REF!</f>
        <v>#REF!</v>
      </c>
      <c r="G363" s="70" t="e">
        <f>+((+#REF!*4)*100)/#REF!</f>
        <v>#REF!</v>
      </c>
      <c r="H363" s="70" t="e">
        <f>+((+#REF!*4)*100)/#REF!</f>
        <v>#REF!</v>
      </c>
      <c r="I363" s="69"/>
      <c r="J363" s="167"/>
      <c r="K363" s="168"/>
      <c r="L363" s="168"/>
      <c r="M363" s="168"/>
      <c r="N363" s="169"/>
    </row>
    <row r="364" spans="2:14" ht="12.75">
      <c r="B364" s="162"/>
      <c r="C364" s="62"/>
      <c r="D364" s="64"/>
      <c r="E364" s="70"/>
      <c r="F364" s="70" t="e">
        <f>+((+#REF!*4)*100)/#REF!</f>
        <v>#REF!</v>
      </c>
      <c r="G364" s="70" t="e">
        <f>+((+#REF!*4)*100)/#REF!</f>
        <v>#REF!</v>
      </c>
      <c r="H364" s="70" t="e">
        <f>+((+#REF!*4)*100)/#REF!</f>
        <v>#REF!</v>
      </c>
      <c r="I364" s="69"/>
      <c r="J364" s="167"/>
      <c r="K364" s="168"/>
      <c r="L364" s="168"/>
      <c r="M364" s="168"/>
      <c r="N364" s="169"/>
    </row>
    <row r="365" spans="2:14" ht="12.75">
      <c r="B365" s="162"/>
      <c r="C365" s="62"/>
      <c r="D365" s="64"/>
      <c r="E365" s="70"/>
      <c r="F365" s="70" t="e">
        <f>+((+#REF!*4)*100)/#REF!</f>
        <v>#REF!</v>
      </c>
      <c r="G365" s="70" t="e">
        <f>+((+#REF!*4)*100)/#REF!</f>
        <v>#REF!</v>
      </c>
      <c r="H365" s="70" t="e">
        <f>+((+#REF!*4)*100)/#REF!</f>
        <v>#REF!</v>
      </c>
      <c r="I365" s="69"/>
      <c r="J365" s="167"/>
      <c r="K365" s="168"/>
      <c r="L365" s="168"/>
      <c r="M365" s="168"/>
      <c r="N365" s="169"/>
    </row>
    <row r="366" spans="2:14" ht="12.75">
      <c r="B366" s="162"/>
      <c r="C366" s="62"/>
      <c r="D366" s="64"/>
      <c r="E366" s="70"/>
      <c r="F366" s="70" t="e">
        <f>+((+#REF!*4)*100)/#REF!</f>
        <v>#REF!</v>
      </c>
      <c r="G366" s="70" t="e">
        <f>+((+#REF!*4)*100)/#REF!</f>
        <v>#REF!</v>
      </c>
      <c r="H366" s="70" t="e">
        <f>+((+#REF!*4)*100)/#REF!</f>
        <v>#REF!</v>
      </c>
      <c r="I366" s="69"/>
      <c r="J366" s="167"/>
      <c r="K366" s="168"/>
      <c r="L366" s="168"/>
      <c r="M366" s="168"/>
      <c r="N366" s="169"/>
    </row>
    <row r="367" spans="2:14" ht="12.75">
      <c r="B367" s="162"/>
      <c r="C367" s="62"/>
      <c r="D367" s="64"/>
      <c r="E367" s="70"/>
      <c r="F367" s="70" t="e">
        <f>+((+#REF!*4)*100)/#REF!</f>
        <v>#REF!</v>
      </c>
      <c r="G367" s="70" t="e">
        <f>+((+#REF!*4)*100)/#REF!</f>
        <v>#REF!</v>
      </c>
      <c r="H367" s="70" t="e">
        <f>+((+#REF!*4)*100)/#REF!</f>
        <v>#REF!</v>
      </c>
      <c r="I367" s="69"/>
      <c r="J367" s="167"/>
      <c r="K367" s="168"/>
      <c r="L367" s="168"/>
      <c r="M367" s="168"/>
      <c r="N367" s="169"/>
    </row>
    <row r="368" spans="2:14" ht="12.75">
      <c r="B368" s="162"/>
      <c r="C368" s="62"/>
      <c r="D368" s="64"/>
      <c r="E368" s="70"/>
      <c r="F368" s="70" t="e">
        <f>+((+#REF!*4)*100)/#REF!</f>
        <v>#REF!</v>
      </c>
      <c r="G368" s="70" t="e">
        <f>+((+#REF!*4)*100)/#REF!</f>
        <v>#REF!</v>
      </c>
      <c r="H368" s="70" t="e">
        <f>+((+#REF!*4)*100)/#REF!</f>
        <v>#REF!</v>
      </c>
      <c r="I368" s="69"/>
      <c r="J368" s="167"/>
      <c r="K368" s="168"/>
      <c r="L368" s="168"/>
      <c r="M368" s="168"/>
      <c r="N368" s="169"/>
    </row>
    <row r="369" spans="2:14" ht="12.75">
      <c r="B369" s="162"/>
      <c r="C369" s="62"/>
      <c r="D369" s="64"/>
      <c r="E369" s="70"/>
      <c r="F369" s="70" t="e">
        <f>+((+#REF!*4)*100)/#REF!</f>
        <v>#REF!</v>
      </c>
      <c r="G369" s="70" t="e">
        <f>+((+#REF!*4)*100)/#REF!</f>
        <v>#REF!</v>
      </c>
      <c r="H369" s="70" t="e">
        <f>+((+#REF!*4)*100)/#REF!</f>
        <v>#REF!</v>
      </c>
      <c r="I369" s="69"/>
      <c r="J369" s="167"/>
      <c r="K369" s="168"/>
      <c r="L369" s="168"/>
      <c r="M369" s="168"/>
      <c r="N369" s="169"/>
    </row>
    <row r="370" spans="2:14" ht="12.75">
      <c r="B370" s="162"/>
      <c r="C370" s="62"/>
      <c r="D370" s="64"/>
      <c r="E370" s="70"/>
      <c r="F370" s="70" t="e">
        <f>+((+#REF!*4)*100)/#REF!</f>
        <v>#REF!</v>
      </c>
      <c r="G370" s="70" t="e">
        <f>+((+#REF!*4)*100)/#REF!</f>
        <v>#REF!</v>
      </c>
      <c r="H370" s="70" t="e">
        <f>+((+#REF!*4)*100)/#REF!</f>
        <v>#REF!</v>
      </c>
      <c r="I370" s="69"/>
      <c r="J370" s="167"/>
      <c r="K370" s="168"/>
      <c r="L370" s="168"/>
      <c r="M370" s="168"/>
      <c r="N370" s="169"/>
    </row>
    <row r="371" spans="2:14" ht="12.75">
      <c r="B371" s="162"/>
      <c r="C371" s="62"/>
      <c r="D371" s="64"/>
      <c r="E371" s="70"/>
      <c r="F371" s="70" t="e">
        <f>+((+#REF!*4)*100)/#REF!</f>
        <v>#REF!</v>
      </c>
      <c r="G371" s="70" t="e">
        <f>+((+#REF!*4)*100)/#REF!</f>
        <v>#REF!</v>
      </c>
      <c r="H371" s="70" t="e">
        <f>+((+#REF!*4)*100)/#REF!</f>
        <v>#REF!</v>
      </c>
      <c r="I371" s="69"/>
      <c r="J371" s="167"/>
      <c r="K371" s="168"/>
      <c r="L371" s="168"/>
      <c r="M371" s="168"/>
      <c r="N371" s="169"/>
    </row>
    <row r="372" spans="2:14" ht="12.75">
      <c r="B372" s="162"/>
      <c r="C372" s="62"/>
      <c r="D372" s="64"/>
      <c r="E372" s="70"/>
      <c r="F372" s="68"/>
      <c r="G372" s="68"/>
      <c r="H372" s="68"/>
      <c r="I372" s="69"/>
      <c r="J372" s="167"/>
      <c r="K372" s="168"/>
      <c r="L372" s="168"/>
      <c r="M372" s="168"/>
      <c r="N372" s="169"/>
    </row>
    <row r="373" spans="2:14" ht="12.75">
      <c r="B373" s="163"/>
      <c r="C373" s="62"/>
      <c r="D373" s="71"/>
      <c r="E373" s="72"/>
      <c r="F373" s="73" t="e">
        <f>SUM(F354:F371)</f>
        <v>#REF!</v>
      </c>
      <c r="G373" s="73" t="e">
        <f>SUM(G354:G371)</f>
        <v>#REF!</v>
      </c>
      <c r="H373" s="73" t="e">
        <f>SUM(H354:H371)</f>
        <v>#REF!</v>
      </c>
      <c r="I373" s="69"/>
      <c r="J373" s="170"/>
      <c r="K373" s="171"/>
      <c r="L373" s="171"/>
      <c r="M373" s="171"/>
      <c r="N373" s="172"/>
    </row>
    <row r="374" spans="2:14" ht="12.75">
      <c r="B374" s="61"/>
      <c r="C374" s="62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2:14" ht="12.75">
      <c r="B375" s="61"/>
      <c r="C375" s="62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1:14" ht="12.75">
      <c r="A376" s="173" t="s">
        <v>359</v>
      </c>
      <c r="B376" s="173" t="s">
        <v>360</v>
      </c>
      <c r="C376" s="88"/>
      <c r="D376" s="175" t="s">
        <v>105</v>
      </c>
      <c r="E376" s="89" t="s">
        <v>106</v>
      </c>
      <c r="F376" s="89" t="s">
        <v>107</v>
      </c>
      <c r="G376" s="89" t="s">
        <v>108</v>
      </c>
      <c r="H376" s="89" t="s">
        <v>109</v>
      </c>
      <c r="I376" s="90"/>
      <c r="J376" s="175" t="s">
        <v>110</v>
      </c>
      <c r="K376" s="175"/>
      <c r="L376" s="175"/>
      <c r="M376" s="175"/>
      <c r="N376" s="175"/>
    </row>
    <row r="377" spans="1:14" ht="12.75">
      <c r="A377" s="174"/>
      <c r="B377" s="174"/>
      <c r="C377" s="88"/>
      <c r="D377" s="174"/>
      <c r="E377" s="91" t="s">
        <v>111</v>
      </c>
      <c r="F377" s="92"/>
      <c r="G377" s="92"/>
      <c r="H377" s="92"/>
      <c r="I377" s="93"/>
      <c r="J377" s="174"/>
      <c r="K377" s="174"/>
      <c r="L377" s="174"/>
      <c r="M377" s="174"/>
      <c r="N377" s="174"/>
    </row>
    <row r="378" spans="1:14" ht="12.75">
      <c r="A378" s="63">
        <v>16</v>
      </c>
      <c r="B378" s="176" t="s">
        <v>144</v>
      </c>
      <c r="C378" s="63"/>
      <c r="D378" s="74" t="s">
        <v>118</v>
      </c>
      <c r="E378" s="78">
        <v>45</v>
      </c>
      <c r="F378" s="66" t="s">
        <v>113</v>
      </c>
      <c r="G378" s="66" t="s">
        <v>113</v>
      </c>
      <c r="H378" s="66" t="s">
        <v>113</v>
      </c>
      <c r="I378" s="67"/>
      <c r="J378" s="164" t="s">
        <v>558</v>
      </c>
      <c r="K378" s="165"/>
      <c r="L378" s="165"/>
      <c r="M378" s="165"/>
      <c r="N378" s="166"/>
    </row>
    <row r="379" spans="2:14" ht="12.75">
      <c r="B379" s="177"/>
      <c r="C379" s="62"/>
      <c r="D379" s="74" t="s">
        <v>114</v>
      </c>
      <c r="E379" s="78">
        <v>25</v>
      </c>
      <c r="F379" s="68" t="e">
        <f>+((+#REF!*4)*100)/#REF!</f>
        <v>#REF!</v>
      </c>
      <c r="G379" s="68" t="e">
        <f>+((+#REF!*4)*100)/#REF!</f>
        <v>#REF!</v>
      </c>
      <c r="H379" s="68" t="e">
        <f>+((+#REF!*4)*100)/#REF!</f>
        <v>#REF!</v>
      </c>
      <c r="I379" s="69"/>
      <c r="J379" s="167"/>
      <c r="K379" s="168"/>
      <c r="L379" s="168"/>
      <c r="M379" s="168"/>
      <c r="N379" s="169"/>
    </row>
    <row r="380" spans="2:14" ht="12.75">
      <c r="B380" s="177"/>
      <c r="C380" s="62"/>
      <c r="D380" s="74" t="s">
        <v>120</v>
      </c>
      <c r="E380" s="78">
        <v>40</v>
      </c>
      <c r="F380" s="70" t="e">
        <f>+((+#REF!*4)*100)/#REF!</f>
        <v>#REF!</v>
      </c>
      <c r="G380" s="70" t="e">
        <f>+((+#REF!*4)*100)/#REF!</f>
        <v>#REF!</v>
      </c>
      <c r="H380" s="70" t="e">
        <f>+((+#REF!*4)*100)/#REF!</f>
        <v>#REF!</v>
      </c>
      <c r="I380" s="69"/>
      <c r="J380" s="167"/>
      <c r="K380" s="168"/>
      <c r="L380" s="168"/>
      <c r="M380" s="168"/>
      <c r="N380" s="169"/>
    </row>
    <row r="381" spans="2:14" ht="12.75">
      <c r="B381" s="177"/>
      <c r="C381" s="62"/>
      <c r="D381" s="74" t="s">
        <v>122</v>
      </c>
      <c r="E381" s="78">
        <v>30</v>
      </c>
      <c r="F381" s="70" t="e">
        <f>+((+#REF!*4)*100)/#REF!</f>
        <v>#REF!</v>
      </c>
      <c r="G381" s="70" t="e">
        <f>+((+#REF!*4)*100)/#REF!</f>
        <v>#REF!</v>
      </c>
      <c r="H381" s="70" t="e">
        <f>+((+#REF!*4)*100)/#REF!</f>
        <v>#REF!</v>
      </c>
      <c r="I381" s="69"/>
      <c r="J381" s="167"/>
      <c r="K381" s="168"/>
      <c r="L381" s="168"/>
      <c r="M381" s="168"/>
      <c r="N381" s="169"/>
    </row>
    <row r="382" spans="2:14" ht="12.75">
      <c r="B382" s="177"/>
      <c r="C382" s="62"/>
      <c r="D382" s="74" t="s">
        <v>117</v>
      </c>
      <c r="E382" s="78" t="s">
        <v>170</v>
      </c>
      <c r="F382" s="70" t="e">
        <f>+((+#REF!*4)*100)/#REF!</f>
        <v>#REF!</v>
      </c>
      <c r="G382" s="70" t="e">
        <f>+((+#REF!*4)*100)/#REF!</f>
        <v>#REF!</v>
      </c>
      <c r="H382" s="70" t="e">
        <f>+((+#REF!*4)*100)/#REF!</f>
        <v>#REF!</v>
      </c>
      <c r="I382" s="69"/>
      <c r="J382" s="167"/>
      <c r="K382" s="168"/>
      <c r="L382" s="168"/>
      <c r="M382" s="168"/>
      <c r="N382" s="169"/>
    </row>
    <row r="383" spans="2:14" ht="12.75">
      <c r="B383" s="177"/>
      <c r="C383" s="62"/>
      <c r="D383" s="74" t="s">
        <v>116</v>
      </c>
      <c r="E383" s="78">
        <v>0.1</v>
      </c>
      <c r="F383" s="70" t="e">
        <f>+((+#REF!*4)*100)/#REF!</f>
        <v>#REF!</v>
      </c>
      <c r="G383" s="70" t="e">
        <f>+((+#REF!*4)*100)/#REF!</f>
        <v>#REF!</v>
      </c>
      <c r="H383" s="70" t="e">
        <f>+((+#REF!*4)*100)/#REF!</f>
        <v>#REF!</v>
      </c>
      <c r="I383" s="69"/>
      <c r="J383" s="167"/>
      <c r="K383" s="168"/>
      <c r="L383" s="168"/>
      <c r="M383" s="168"/>
      <c r="N383" s="169"/>
    </row>
    <row r="384" spans="2:14" ht="12.75">
      <c r="B384" s="177"/>
      <c r="C384" s="62"/>
      <c r="D384" s="74" t="s">
        <v>115</v>
      </c>
      <c r="E384" s="78">
        <v>3</v>
      </c>
      <c r="F384" s="70" t="e">
        <f>+((+#REF!*4)*100)/#REF!</f>
        <v>#REF!</v>
      </c>
      <c r="G384" s="70" t="e">
        <f>+((+#REF!*4)*100)/#REF!</f>
        <v>#REF!</v>
      </c>
      <c r="H384" s="70" t="e">
        <f>+((+#REF!*4)*100)/#REF!</f>
        <v>#REF!</v>
      </c>
      <c r="I384" s="69"/>
      <c r="J384" s="167"/>
      <c r="K384" s="168"/>
      <c r="L384" s="168"/>
      <c r="M384" s="168"/>
      <c r="N384" s="169"/>
    </row>
    <row r="385" spans="2:14" ht="12.75">
      <c r="B385" s="177"/>
      <c r="C385" s="62"/>
      <c r="D385" s="74" t="s">
        <v>138</v>
      </c>
      <c r="E385" s="75">
        <v>60</v>
      </c>
      <c r="F385" s="70" t="e">
        <f>+((+#REF!*4)*100)/#REF!</f>
        <v>#REF!</v>
      </c>
      <c r="G385" s="70" t="e">
        <f>+((+#REF!*4)*100)/#REF!</f>
        <v>#REF!</v>
      </c>
      <c r="H385" s="70" t="e">
        <f>+((+#REF!*4)*100)/#REF!</f>
        <v>#REF!</v>
      </c>
      <c r="I385" s="69"/>
      <c r="J385" s="167"/>
      <c r="K385" s="168"/>
      <c r="L385" s="168"/>
      <c r="M385" s="168"/>
      <c r="N385" s="169"/>
    </row>
    <row r="386" spans="2:14" ht="12.75">
      <c r="B386" s="177"/>
      <c r="C386" s="62"/>
      <c r="D386" s="74" t="s">
        <v>368</v>
      </c>
      <c r="E386" s="75">
        <v>20</v>
      </c>
      <c r="F386" s="70" t="e">
        <f>+((+#REF!*4)*100)/#REF!</f>
        <v>#REF!</v>
      </c>
      <c r="G386" s="70" t="e">
        <f>+((+#REF!*4)*100)/#REF!</f>
        <v>#REF!</v>
      </c>
      <c r="H386" s="70" t="e">
        <f>+((+#REF!*4)*100)/#REF!</f>
        <v>#REF!</v>
      </c>
      <c r="I386" s="69"/>
      <c r="J386" s="167"/>
      <c r="K386" s="168"/>
      <c r="L386" s="168"/>
      <c r="M386" s="168"/>
      <c r="N386" s="169"/>
    </row>
    <row r="387" spans="2:14" ht="12.75">
      <c r="B387" s="177"/>
      <c r="C387" s="62"/>
      <c r="D387" s="74"/>
      <c r="E387" s="75"/>
      <c r="F387" s="70" t="e">
        <f>+((+#REF!*4)*100)/#REF!</f>
        <v>#REF!</v>
      </c>
      <c r="G387" s="70" t="e">
        <f>+((+#REF!*4)*100)/#REF!</f>
        <v>#REF!</v>
      </c>
      <c r="H387" s="70" t="e">
        <f>+((+#REF!*4)*100)/#REF!</f>
        <v>#REF!</v>
      </c>
      <c r="I387" s="69"/>
      <c r="J387" s="167"/>
      <c r="K387" s="168"/>
      <c r="L387" s="168"/>
      <c r="M387" s="168"/>
      <c r="N387" s="169"/>
    </row>
    <row r="388" spans="2:14" ht="12.75">
      <c r="B388" s="177"/>
      <c r="C388" s="62"/>
      <c r="D388" s="74"/>
      <c r="E388" s="75"/>
      <c r="F388" s="70" t="e">
        <f>+((+#REF!*4)*100)/#REF!</f>
        <v>#REF!</v>
      </c>
      <c r="G388" s="70" t="e">
        <f>+((+#REF!*4)*100)/#REF!</f>
        <v>#REF!</v>
      </c>
      <c r="H388" s="70" t="e">
        <f>+((+#REF!*4)*100)/#REF!</f>
        <v>#REF!</v>
      </c>
      <c r="I388" s="69"/>
      <c r="J388" s="167"/>
      <c r="K388" s="168"/>
      <c r="L388" s="168"/>
      <c r="M388" s="168"/>
      <c r="N388" s="169"/>
    </row>
    <row r="389" spans="2:14" ht="12.75">
      <c r="B389" s="177"/>
      <c r="C389" s="62"/>
      <c r="D389" s="74"/>
      <c r="E389" s="75"/>
      <c r="F389" s="70" t="e">
        <f>+((+#REF!*4)*100)/#REF!</f>
        <v>#REF!</v>
      </c>
      <c r="G389" s="70" t="e">
        <f>+((+#REF!*4)*100)/#REF!</f>
        <v>#REF!</v>
      </c>
      <c r="H389" s="70" t="e">
        <f>+((+#REF!*4)*100)/#REF!</f>
        <v>#REF!</v>
      </c>
      <c r="I389" s="69"/>
      <c r="J389" s="167"/>
      <c r="K389" s="168"/>
      <c r="L389" s="168"/>
      <c r="M389" s="168"/>
      <c r="N389" s="169"/>
    </row>
    <row r="390" spans="2:14" ht="12.75">
      <c r="B390" s="177"/>
      <c r="C390" s="62"/>
      <c r="D390" s="64"/>
      <c r="E390" s="70"/>
      <c r="F390" s="70" t="e">
        <f>+((+#REF!*4)*100)/#REF!</f>
        <v>#REF!</v>
      </c>
      <c r="G390" s="70" t="e">
        <f>+((+#REF!*4)*100)/#REF!</f>
        <v>#REF!</v>
      </c>
      <c r="H390" s="70" t="e">
        <f>+((+#REF!*4)*100)/#REF!</f>
        <v>#REF!</v>
      </c>
      <c r="I390" s="69"/>
      <c r="J390" s="167"/>
      <c r="K390" s="168"/>
      <c r="L390" s="168"/>
      <c r="M390" s="168"/>
      <c r="N390" s="169"/>
    </row>
    <row r="391" spans="2:14" ht="12.75">
      <c r="B391" s="177"/>
      <c r="C391" s="62"/>
      <c r="D391" s="64"/>
      <c r="E391" s="70"/>
      <c r="F391" s="70" t="e">
        <f>+((+#REF!*4)*100)/#REF!</f>
        <v>#REF!</v>
      </c>
      <c r="G391" s="70" t="e">
        <f>+((+#REF!*4)*100)/#REF!</f>
        <v>#REF!</v>
      </c>
      <c r="H391" s="70" t="e">
        <f>+((+#REF!*4)*100)/#REF!</f>
        <v>#REF!</v>
      </c>
      <c r="I391" s="69"/>
      <c r="J391" s="167"/>
      <c r="K391" s="168"/>
      <c r="L391" s="168"/>
      <c r="M391" s="168"/>
      <c r="N391" s="169"/>
    </row>
    <row r="392" spans="2:14" ht="12.75">
      <c r="B392" s="177"/>
      <c r="C392" s="62"/>
      <c r="D392" s="64"/>
      <c r="E392" s="70"/>
      <c r="F392" s="70" t="e">
        <f>+((+#REF!*4)*100)/#REF!</f>
        <v>#REF!</v>
      </c>
      <c r="G392" s="70" t="e">
        <f>+((+#REF!*4)*100)/#REF!</f>
        <v>#REF!</v>
      </c>
      <c r="H392" s="70" t="e">
        <f>+((+#REF!*4)*100)/#REF!</f>
        <v>#REF!</v>
      </c>
      <c r="I392" s="69"/>
      <c r="J392" s="167"/>
      <c r="K392" s="168"/>
      <c r="L392" s="168"/>
      <c r="M392" s="168"/>
      <c r="N392" s="169"/>
    </row>
    <row r="393" spans="2:14" ht="12.75">
      <c r="B393" s="177"/>
      <c r="C393" s="62"/>
      <c r="D393" s="64"/>
      <c r="E393" s="70"/>
      <c r="F393" s="70" t="e">
        <f>+((+#REF!*4)*100)/#REF!</f>
        <v>#REF!</v>
      </c>
      <c r="G393" s="70" t="e">
        <f>+((+#REF!*4)*100)/#REF!</f>
        <v>#REF!</v>
      </c>
      <c r="H393" s="70" t="e">
        <f>+((+#REF!*4)*100)/#REF!</f>
        <v>#REF!</v>
      </c>
      <c r="I393" s="69"/>
      <c r="J393" s="167"/>
      <c r="K393" s="168"/>
      <c r="L393" s="168"/>
      <c r="M393" s="168"/>
      <c r="N393" s="169"/>
    </row>
    <row r="394" spans="2:14" ht="12.75">
      <c r="B394" s="177"/>
      <c r="C394" s="62"/>
      <c r="D394" s="64"/>
      <c r="E394" s="70"/>
      <c r="F394" s="70" t="e">
        <f>+((+#REF!*4)*100)/#REF!</f>
        <v>#REF!</v>
      </c>
      <c r="G394" s="70" t="e">
        <f>+((+#REF!*4)*100)/#REF!</f>
        <v>#REF!</v>
      </c>
      <c r="H394" s="70" t="e">
        <f>+((+#REF!*4)*100)/#REF!</f>
        <v>#REF!</v>
      </c>
      <c r="I394" s="69"/>
      <c r="J394" s="167"/>
      <c r="K394" s="168"/>
      <c r="L394" s="168"/>
      <c r="M394" s="168"/>
      <c r="N394" s="169"/>
    </row>
    <row r="395" spans="2:14" ht="12.75">
      <c r="B395" s="177"/>
      <c r="C395" s="62"/>
      <c r="D395" s="64"/>
      <c r="E395" s="70"/>
      <c r="F395" s="70" t="e">
        <f>+((+#REF!*4)*100)/#REF!</f>
        <v>#REF!</v>
      </c>
      <c r="G395" s="70" t="e">
        <f>+((+#REF!*4)*100)/#REF!</f>
        <v>#REF!</v>
      </c>
      <c r="H395" s="70" t="e">
        <f>+((+#REF!*4)*100)/#REF!</f>
        <v>#REF!</v>
      </c>
      <c r="I395" s="69"/>
      <c r="J395" s="167"/>
      <c r="K395" s="168"/>
      <c r="L395" s="168"/>
      <c r="M395" s="168"/>
      <c r="N395" s="169"/>
    </row>
    <row r="396" spans="2:14" ht="12.75">
      <c r="B396" s="177"/>
      <c r="C396" s="62"/>
      <c r="D396" s="64"/>
      <c r="E396" s="70"/>
      <c r="F396" s="70" t="e">
        <f>+((+#REF!*4)*100)/#REF!</f>
        <v>#REF!</v>
      </c>
      <c r="G396" s="70" t="e">
        <f>+((+#REF!*4)*100)/#REF!</f>
        <v>#REF!</v>
      </c>
      <c r="H396" s="70" t="e">
        <f>+((+#REF!*4)*100)/#REF!</f>
        <v>#REF!</v>
      </c>
      <c r="I396" s="69"/>
      <c r="J396" s="167"/>
      <c r="K396" s="168"/>
      <c r="L396" s="168"/>
      <c r="M396" s="168"/>
      <c r="N396" s="169"/>
    </row>
    <row r="397" spans="2:14" ht="12.75">
      <c r="B397" s="177"/>
      <c r="C397" s="62"/>
      <c r="D397" s="64"/>
      <c r="E397" s="70"/>
      <c r="F397" s="68"/>
      <c r="G397" s="68"/>
      <c r="H397" s="68"/>
      <c r="I397" s="69"/>
      <c r="J397" s="167"/>
      <c r="K397" s="168"/>
      <c r="L397" s="168"/>
      <c r="M397" s="168"/>
      <c r="N397" s="169"/>
    </row>
    <row r="398" spans="2:14" ht="12.75">
      <c r="B398" s="178"/>
      <c r="C398" s="62"/>
      <c r="D398" s="71"/>
      <c r="E398" s="72"/>
      <c r="F398" s="73" t="e">
        <f>SUM(F379:F396)</f>
        <v>#REF!</v>
      </c>
      <c r="G398" s="73" t="e">
        <f>SUM(G379:G396)</f>
        <v>#REF!</v>
      </c>
      <c r="H398" s="73" t="e">
        <f>SUM(H379:H396)</f>
        <v>#REF!</v>
      </c>
      <c r="I398" s="69"/>
      <c r="J398" s="170"/>
      <c r="K398" s="171"/>
      <c r="L398" s="171"/>
      <c r="M398" s="171"/>
      <c r="N398" s="172"/>
    </row>
    <row r="399" spans="2:14" ht="12.75">
      <c r="B399" s="61"/>
      <c r="C399" s="62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2:14" ht="12.75">
      <c r="B400" s="61"/>
      <c r="C400" s="62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1:14" ht="12.75">
      <c r="A401" s="173" t="s">
        <v>359</v>
      </c>
      <c r="B401" s="173" t="s">
        <v>360</v>
      </c>
      <c r="C401" s="88"/>
      <c r="D401" s="175" t="s">
        <v>105</v>
      </c>
      <c r="E401" s="89" t="s">
        <v>106</v>
      </c>
      <c r="F401" s="89" t="s">
        <v>107</v>
      </c>
      <c r="G401" s="89" t="s">
        <v>108</v>
      </c>
      <c r="H401" s="89" t="s">
        <v>109</v>
      </c>
      <c r="I401" s="90"/>
      <c r="J401" s="175" t="s">
        <v>110</v>
      </c>
      <c r="K401" s="175"/>
      <c r="L401" s="175"/>
      <c r="M401" s="175"/>
      <c r="N401" s="175"/>
    </row>
    <row r="402" spans="1:14" ht="12.75">
      <c r="A402" s="174"/>
      <c r="B402" s="174"/>
      <c r="C402" s="88"/>
      <c r="D402" s="174"/>
      <c r="E402" s="91" t="s">
        <v>111</v>
      </c>
      <c r="F402" s="92"/>
      <c r="G402" s="92"/>
      <c r="H402" s="92"/>
      <c r="I402" s="93"/>
      <c r="J402" s="174"/>
      <c r="K402" s="174"/>
      <c r="L402" s="174"/>
      <c r="M402" s="174"/>
      <c r="N402" s="174"/>
    </row>
    <row r="403" spans="1:14" ht="12.75">
      <c r="A403" s="63">
        <v>17</v>
      </c>
      <c r="B403" s="161" t="s">
        <v>145</v>
      </c>
      <c r="C403" s="63"/>
      <c r="D403" s="74" t="s">
        <v>121</v>
      </c>
      <c r="E403" s="78">
        <v>60</v>
      </c>
      <c r="F403" s="66" t="s">
        <v>113</v>
      </c>
      <c r="G403" s="66" t="s">
        <v>113</v>
      </c>
      <c r="H403" s="66" t="s">
        <v>113</v>
      </c>
      <c r="I403" s="67"/>
      <c r="J403" s="164" t="s">
        <v>561</v>
      </c>
      <c r="K403" s="165"/>
      <c r="L403" s="165"/>
      <c r="M403" s="165"/>
      <c r="N403" s="166"/>
    </row>
    <row r="404" spans="2:14" ht="12.75">
      <c r="B404" s="162"/>
      <c r="C404" s="62"/>
      <c r="D404" s="74" t="s">
        <v>115</v>
      </c>
      <c r="E404" s="78">
        <v>3</v>
      </c>
      <c r="F404" s="68" t="e">
        <f>+((+#REF!*4)*100)/#REF!</f>
        <v>#REF!</v>
      </c>
      <c r="G404" s="68" t="e">
        <f>+((+#REF!*4)*100)/#REF!</f>
        <v>#REF!</v>
      </c>
      <c r="H404" s="68" t="e">
        <f>+((+#REF!*4)*100)/#REF!</f>
        <v>#REF!</v>
      </c>
      <c r="I404" s="69"/>
      <c r="J404" s="167"/>
      <c r="K404" s="168"/>
      <c r="L404" s="168"/>
      <c r="M404" s="168"/>
      <c r="N404" s="169"/>
    </row>
    <row r="405" spans="2:14" ht="12.75">
      <c r="B405" s="162"/>
      <c r="C405" s="62"/>
      <c r="D405" s="74" t="s">
        <v>117</v>
      </c>
      <c r="E405" s="78" t="s">
        <v>170</v>
      </c>
      <c r="F405" s="70" t="e">
        <f>+((+#REF!*4)*100)/#REF!</f>
        <v>#REF!</v>
      </c>
      <c r="G405" s="70" t="e">
        <f>+((+#REF!*4)*100)/#REF!</f>
        <v>#REF!</v>
      </c>
      <c r="H405" s="70" t="e">
        <f>+((+#REF!*4)*100)/#REF!</f>
        <v>#REF!</v>
      </c>
      <c r="I405" s="69"/>
      <c r="J405" s="167"/>
      <c r="K405" s="168"/>
      <c r="L405" s="168"/>
      <c r="M405" s="168"/>
      <c r="N405" s="169"/>
    </row>
    <row r="406" spans="2:14" ht="12.75">
      <c r="B406" s="162"/>
      <c r="C406" s="62"/>
      <c r="D406" s="74" t="s">
        <v>114</v>
      </c>
      <c r="E406" s="78">
        <v>25</v>
      </c>
      <c r="F406" s="70" t="e">
        <f>+((+#REF!*4)*100)/#REF!</f>
        <v>#REF!</v>
      </c>
      <c r="G406" s="70" t="e">
        <f>+((+#REF!*4)*100)/#REF!</f>
        <v>#REF!</v>
      </c>
      <c r="H406" s="70" t="e">
        <f>+((+#REF!*4)*100)/#REF!</f>
        <v>#REF!</v>
      </c>
      <c r="I406" s="69"/>
      <c r="J406" s="167"/>
      <c r="K406" s="168"/>
      <c r="L406" s="168"/>
      <c r="M406" s="168"/>
      <c r="N406" s="169"/>
    </row>
    <row r="407" spans="2:14" ht="12.75">
      <c r="B407" s="162"/>
      <c r="C407" s="62"/>
      <c r="D407" s="74" t="s">
        <v>118</v>
      </c>
      <c r="E407" s="78">
        <v>45</v>
      </c>
      <c r="F407" s="70" t="e">
        <f>+((+#REF!*4)*100)/#REF!</f>
        <v>#REF!</v>
      </c>
      <c r="G407" s="70" t="e">
        <f>+((+#REF!*4)*100)/#REF!</f>
        <v>#REF!</v>
      </c>
      <c r="H407" s="70" t="e">
        <f>+((+#REF!*4)*100)/#REF!</f>
        <v>#REF!</v>
      </c>
      <c r="I407" s="69"/>
      <c r="J407" s="167"/>
      <c r="K407" s="168"/>
      <c r="L407" s="168"/>
      <c r="M407" s="168"/>
      <c r="N407" s="169"/>
    </row>
    <row r="408" spans="2:14" ht="12.75">
      <c r="B408" s="162"/>
      <c r="C408" s="62"/>
      <c r="D408" s="74" t="s">
        <v>560</v>
      </c>
      <c r="E408" s="78">
        <v>40</v>
      </c>
      <c r="F408" s="70" t="e">
        <f>+((+#REF!*4)*100)/#REF!</f>
        <v>#REF!</v>
      </c>
      <c r="G408" s="70" t="e">
        <f>+((+#REF!*4)*100)/#REF!</f>
        <v>#REF!</v>
      </c>
      <c r="H408" s="70" t="e">
        <f>+((+#REF!*4)*100)/#REF!</f>
        <v>#REF!</v>
      </c>
      <c r="I408" s="69"/>
      <c r="J408" s="167"/>
      <c r="K408" s="168"/>
      <c r="L408" s="168"/>
      <c r="M408" s="168"/>
      <c r="N408" s="169"/>
    </row>
    <row r="409" spans="2:14" ht="12.75">
      <c r="B409" s="162"/>
      <c r="C409" s="62"/>
      <c r="D409" s="74" t="s">
        <v>116</v>
      </c>
      <c r="E409" s="78">
        <v>0.1</v>
      </c>
      <c r="F409" s="70" t="e">
        <f>+((+#REF!*4)*100)/#REF!</f>
        <v>#REF!</v>
      </c>
      <c r="G409" s="70" t="e">
        <f>+((+#REF!*4)*100)/#REF!</f>
        <v>#REF!</v>
      </c>
      <c r="H409" s="70" t="e">
        <f>+((+#REF!*4)*100)/#REF!</f>
        <v>#REF!</v>
      </c>
      <c r="I409" s="69"/>
      <c r="J409" s="167"/>
      <c r="K409" s="168"/>
      <c r="L409" s="168"/>
      <c r="M409" s="168"/>
      <c r="N409" s="169"/>
    </row>
    <row r="410" spans="2:14" ht="12.75">
      <c r="B410" s="162"/>
      <c r="C410" s="62"/>
      <c r="D410" s="74" t="s">
        <v>138</v>
      </c>
      <c r="E410" s="78">
        <v>60</v>
      </c>
      <c r="F410" s="70" t="e">
        <f>+((+#REF!*4)*100)/#REF!</f>
        <v>#REF!</v>
      </c>
      <c r="G410" s="70" t="e">
        <f>+((+#REF!*4)*100)/#REF!</f>
        <v>#REF!</v>
      </c>
      <c r="H410" s="70" t="e">
        <f>+((+#REF!*4)*100)/#REF!</f>
        <v>#REF!</v>
      </c>
      <c r="I410" s="69"/>
      <c r="J410" s="167"/>
      <c r="K410" s="168"/>
      <c r="L410" s="168"/>
      <c r="M410" s="168"/>
      <c r="N410" s="169"/>
    </row>
    <row r="411" spans="2:14" ht="12.75">
      <c r="B411" s="162"/>
      <c r="C411" s="62"/>
      <c r="D411" s="74"/>
      <c r="E411" s="75"/>
      <c r="F411" s="70" t="e">
        <f>+((+#REF!*4)*100)/#REF!</f>
        <v>#REF!</v>
      </c>
      <c r="G411" s="70" t="e">
        <f>+((+#REF!*4)*100)/#REF!</f>
        <v>#REF!</v>
      </c>
      <c r="H411" s="70" t="e">
        <f>+((+#REF!*4)*100)/#REF!</f>
        <v>#REF!</v>
      </c>
      <c r="I411" s="69"/>
      <c r="J411" s="167"/>
      <c r="K411" s="168"/>
      <c r="L411" s="168"/>
      <c r="M411" s="168"/>
      <c r="N411" s="169"/>
    </row>
    <row r="412" spans="2:14" ht="12.75">
      <c r="B412" s="162"/>
      <c r="C412" s="62"/>
      <c r="D412" s="74"/>
      <c r="E412" s="75"/>
      <c r="F412" s="70" t="e">
        <f>+((+#REF!*4)*100)/#REF!</f>
        <v>#REF!</v>
      </c>
      <c r="G412" s="70" t="e">
        <f>+((+#REF!*4)*100)/#REF!</f>
        <v>#REF!</v>
      </c>
      <c r="H412" s="70" t="e">
        <f>+((+#REF!*4)*100)/#REF!</f>
        <v>#REF!</v>
      </c>
      <c r="I412" s="69"/>
      <c r="J412" s="167"/>
      <c r="K412" s="168"/>
      <c r="L412" s="168"/>
      <c r="M412" s="168"/>
      <c r="N412" s="169"/>
    </row>
    <row r="413" spans="2:14" ht="12.75">
      <c r="B413" s="162"/>
      <c r="C413" s="62"/>
      <c r="D413" s="64"/>
      <c r="E413" s="70"/>
      <c r="F413" s="70" t="e">
        <f>+((+#REF!*4)*100)/#REF!</f>
        <v>#REF!</v>
      </c>
      <c r="G413" s="70" t="e">
        <f>+((+#REF!*4)*100)/#REF!</f>
        <v>#REF!</v>
      </c>
      <c r="H413" s="70" t="e">
        <f>+((+#REF!*4)*100)/#REF!</f>
        <v>#REF!</v>
      </c>
      <c r="I413" s="69"/>
      <c r="J413" s="167"/>
      <c r="K413" s="168"/>
      <c r="L413" s="168"/>
      <c r="M413" s="168"/>
      <c r="N413" s="169"/>
    </row>
    <row r="414" spans="2:14" ht="12.75">
      <c r="B414" s="162"/>
      <c r="C414" s="62"/>
      <c r="D414" s="64"/>
      <c r="E414" s="70"/>
      <c r="F414" s="70" t="e">
        <f>+((+#REF!*4)*100)/#REF!</f>
        <v>#REF!</v>
      </c>
      <c r="G414" s="70" t="e">
        <f>+((+#REF!*4)*100)/#REF!</f>
        <v>#REF!</v>
      </c>
      <c r="H414" s="70" t="e">
        <f>+((+#REF!*4)*100)/#REF!</f>
        <v>#REF!</v>
      </c>
      <c r="I414" s="69"/>
      <c r="J414" s="167"/>
      <c r="K414" s="168"/>
      <c r="L414" s="168"/>
      <c r="M414" s="168"/>
      <c r="N414" s="169"/>
    </row>
    <row r="415" spans="2:14" ht="12.75">
      <c r="B415" s="162"/>
      <c r="C415" s="62"/>
      <c r="D415" s="64"/>
      <c r="E415" s="70"/>
      <c r="F415" s="70" t="e">
        <f>+((+#REF!*4)*100)/#REF!</f>
        <v>#REF!</v>
      </c>
      <c r="G415" s="70" t="e">
        <f>+((+#REF!*4)*100)/#REF!</f>
        <v>#REF!</v>
      </c>
      <c r="H415" s="70" t="e">
        <f>+((+#REF!*4)*100)/#REF!</f>
        <v>#REF!</v>
      </c>
      <c r="I415" s="69"/>
      <c r="J415" s="167"/>
      <c r="K415" s="168"/>
      <c r="L415" s="168"/>
      <c r="M415" s="168"/>
      <c r="N415" s="169"/>
    </row>
    <row r="416" spans="2:14" ht="12.75">
      <c r="B416" s="162"/>
      <c r="C416" s="62"/>
      <c r="D416" s="64"/>
      <c r="E416" s="70"/>
      <c r="F416" s="70" t="e">
        <f>+((+#REF!*4)*100)/#REF!</f>
        <v>#REF!</v>
      </c>
      <c r="G416" s="70" t="e">
        <f>+((+#REF!*4)*100)/#REF!</f>
        <v>#REF!</v>
      </c>
      <c r="H416" s="70" t="e">
        <f>+((+#REF!*4)*100)/#REF!</f>
        <v>#REF!</v>
      </c>
      <c r="I416" s="69"/>
      <c r="J416" s="167"/>
      <c r="K416" s="168"/>
      <c r="L416" s="168"/>
      <c r="M416" s="168"/>
      <c r="N416" s="169"/>
    </row>
    <row r="417" spans="2:14" ht="12.75">
      <c r="B417" s="162"/>
      <c r="C417" s="62"/>
      <c r="D417" s="64"/>
      <c r="E417" s="70"/>
      <c r="F417" s="70" t="e">
        <f>+((+#REF!*4)*100)/#REF!</f>
        <v>#REF!</v>
      </c>
      <c r="G417" s="70" t="e">
        <f>+((+#REF!*4)*100)/#REF!</f>
        <v>#REF!</v>
      </c>
      <c r="H417" s="70" t="e">
        <f>+((+#REF!*4)*100)/#REF!</f>
        <v>#REF!</v>
      </c>
      <c r="I417" s="69"/>
      <c r="J417" s="167"/>
      <c r="K417" s="168"/>
      <c r="L417" s="168"/>
      <c r="M417" s="168"/>
      <c r="N417" s="169"/>
    </row>
    <row r="418" spans="2:14" ht="12.75">
      <c r="B418" s="162"/>
      <c r="C418" s="62"/>
      <c r="D418" s="64"/>
      <c r="E418" s="70"/>
      <c r="F418" s="70" t="e">
        <f>+((+#REF!*4)*100)/#REF!</f>
        <v>#REF!</v>
      </c>
      <c r="G418" s="70" t="e">
        <f>+((+#REF!*4)*100)/#REF!</f>
        <v>#REF!</v>
      </c>
      <c r="H418" s="70" t="e">
        <f>+((+#REF!*4)*100)/#REF!</f>
        <v>#REF!</v>
      </c>
      <c r="I418" s="69"/>
      <c r="J418" s="167"/>
      <c r="K418" s="168"/>
      <c r="L418" s="168"/>
      <c r="M418" s="168"/>
      <c r="N418" s="169"/>
    </row>
    <row r="419" spans="2:14" ht="12.75">
      <c r="B419" s="162"/>
      <c r="C419" s="62"/>
      <c r="D419" s="64"/>
      <c r="E419" s="70"/>
      <c r="F419" s="70" t="e">
        <f>+((+#REF!*4)*100)/#REF!</f>
        <v>#REF!</v>
      </c>
      <c r="G419" s="70" t="e">
        <f>+((+#REF!*4)*100)/#REF!</f>
        <v>#REF!</v>
      </c>
      <c r="H419" s="70" t="e">
        <f>+((+#REF!*4)*100)/#REF!</f>
        <v>#REF!</v>
      </c>
      <c r="I419" s="69"/>
      <c r="J419" s="167"/>
      <c r="K419" s="168"/>
      <c r="L419" s="168"/>
      <c r="M419" s="168"/>
      <c r="N419" s="169"/>
    </row>
    <row r="420" spans="2:14" ht="12.75">
      <c r="B420" s="162"/>
      <c r="C420" s="62"/>
      <c r="D420" s="64"/>
      <c r="E420" s="70"/>
      <c r="F420" s="70" t="e">
        <f>+((+#REF!*4)*100)/#REF!</f>
        <v>#REF!</v>
      </c>
      <c r="G420" s="70" t="e">
        <f>+((+#REF!*4)*100)/#REF!</f>
        <v>#REF!</v>
      </c>
      <c r="H420" s="70" t="e">
        <f>+((+#REF!*4)*100)/#REF!</f>
        <v>#REF!</v>
      </c>
      <c r="I420" s="69"/>
      <c r="J420" s="167"/>
      <c r="K420" s="168"/>
      <c r="L420" s="168"/>
      <c r="M420" s="168"/>
      <c r="N420" s="169"/>
    </row>
    <row r="421" spans="2:14" ht="12.75">
      <c r="B421" s="162"/>
      <c r="C421" s="62"/>
      <c r="D421" s="64"/>
      <c r="E421" s="70"/>
      <c r="F421" s="70" t="e">
        <f>+((+#REF!*4)*100)/#REF!</f>
        <v>#REF!</v>
      </c>
      <c r="G421" s="70" t="e">
        <f>+((+#REF!*4)*100)/#REF!</f>
        <v>#REF!</v>
      </c>
      <c r="H421" s="70" t="e">
        <f>+((+#REF!*4)*100)/#REF!</f>
        <v>#REF!</v>
      </c>
      <c r="I421" s="69"/>
      <c r="J421" s="167"/>
      <c r="K421" s="168"/>
      <c r="L421" s="168"/>
      <c r="M421" s="168"/>
      <c r="N421" s="169"/>
    </row>
    <row r="422" spans="2:14" ht="12.75">
      <c r="B422" s="162"/>
      <c r="C422" s="62"/>
      <c r="D422" s="64"/>
      <c r="E422" s="70"/>
      <c r="F422" s="68"/>
      <c r="G422" s="68"/>
      <c r="H422" s="68"/>
      <c r="I422" s="69"/>
      <c r="J422" s="167"/>
      <c r="K422" s="168"/>
      <c r="L422" s="168"/>
      <c r="M422" s="168"/>
      <c r="N422" s="169"/>
    </row>
    <row r="423" spans="2:14" ht="12.75">
      <c r="B423" s="163"/>
      <c r="C423" s="62"/>
      <c r="D423" s="71"/>
      <c r="E423" s="72"/>
      <c r="F423" s="73" t="e">
        <f>SUM(F404:F421)</f>
        <v>#REF!</v>
      </c>
      <c r="G423" s="73" t="e">
        <f>SUM(G404:G421)</f>
        <v>#REF!</v>
      </c>
      <c r="H423" s="73" t="e">
        <f>SUM(H404:H421)</f>
        <v>#REF!</v>
      </c>
      <c r="I423" s="69"/>
      <c r="J423" s="170"/>
      <c r="K423" s="171"/>
      <c r="L423" s="171"/>
      <c r="M423" s="171"/>
      <c r="N423" s="172"/>
    </row>
    <row r="424" spans="2:14" ht="12.75">
      <c r="B424" s="61"/>
      <c r="C424" s="62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2:14" ht="12.75">
      <c r="B425" s="61"/>
      <c r="C425" s="62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1:14" ht="12.75">
      <c r="A426" s="173" t="s">
        <v>359</v>
      </c>
      <c r="B426" s="173" t="s">
        <v>360</v>
      </c>
      <c r="C426" s="88"/>
      <c r="D426" s="175" t="s">
        <v>105</v>
      </c>
      <c r="E426" s="89" t="s">
        <v>106</v>
      </c>
      <c r="F426" s="89" t="s">
        <v>107</v>
      </c>
      <c r="G426" s="89" t="s">
        <v>108</v>
      </c>
      <c r="H426" s="89" t="s">
        <v>109</v>
      </c>
      <c r="I426" s="90"/>
      <c r="J426" s="175" t="s">
        <v>110</v>
      </c>
      <c r="K426" s="175"/>
      <c r="L426" s="175"/>
      <c r="M426" s="175"/>
      <c r="N426" s="175"/>
    </row>
    <row r="427" spans="1:14" ht="12.75">
      <c r="A427" s="174"/>
      <c r="B427" s="174"/>
      <c r="C427" s="88"/>
      <c r="D427" s="174"/>
      <c r="E427" s="91" t="s">
        <v>111</v>
      </c>
      <c r="F427" s="92"/>
      <c r="G427" s="92"/>
      <c r="H427" s="92"/>
      <c r="I427" s="93"/>
      <c r="J427" s="174"/>
      <c r="K427" s="174"/>
      <c r="L427" s="174"/>
      <c r="M427" s="174"/>
      <c r="N427" s="174"/>
    </row>
    <row r="428" spans="1:14" ht="12.75">
      <c r="A428" s="63">
        <v>18</v>
      </c>
      <c r="B428" s="176" t="s">
        <v>146</v>
      </c>
      <c r="C428" s="63"/>
      <c r="D428" s="74" t="s">
        <v>138</v>
      </c>
      <c r="E428" s="75">
        <v>60</v>
      </c>
      <c r="F428" s="66" t="s">
        <v>113</v>
      </c>
      <c r="G428" s="66" t="s">
        <v>113</v>
      </c>
      <c r="H428" s="66" t="s">
        <v>113</v>
      </c>
      <c r="I428" s="67"/>
      <c r="J428" s="164" t="s">
        <v>534</v>
      </c>
      <c r="K428" s="165"/>
      <c r="L428" s="165"/>
      <c r="M428" s="165"/>
      <c r="N428" s="166"/>
    </row>
    <row r="429" spans="2:14" ht="12.75">
      <c r="B429" s="177"/>
      <c r="C429" s="62"/>
      <c r="D429" s="74" t="s">
        <v>122</v>
      </c>
      <c r="E429" s="75">
        <v>50</v>
      </c>
      <c r="F429" s="68" t="e">
        <f>+((+#REF!*4)*100)/#REF!</f>
        <v>#REF!</v>
      </c>
      <c r="G429" s="68" t="e">
        <f>+((+#REF!*4)*100)/#REF!</f>
        <v>#REF!</v>
      </c>
      <c r="H429" s="68" t="e">
        <f>+((+#REF!*4)*100)/#REF!</f>
        <v>#REF!</v>
      </c>
      <c r="I429" s="69"/>
      <c r="J429" s="167"/>
      <c r="K429" s="168"/>
      <c r="L429" s="168"/>
      <c r="M429" s="168"/>
      <c r="N429" s="169"/>
    </row>
    <row r="430" spans="2:14" ht="12.75">
      <c r="B430" s="177"/>
      <c r="C430" s="62"/>
      <c r="D430" s="74" t="s">
        <v>114</v>
      </c>
      <c r="E430" s="75">
        <v>25</v>
      </c>
      <c r="F430" s="70" t="e">
        <f>+((+#REF!*4)*100)/#REF!</f>
        <v>#REF!</v>
      </c>
      <c r="G430" s="70" t="e">
        <f>+((+#REF!*4)*100)/#REF!</f>
        <v>#REF!</v>
      </c>
      <c r="H430" s="70" t="e">
        <f>+((+#REF!*4)*100)/#REF!</f>
        <v>#REF!</v>
      </c>
      <c r="I430" s="69"/>
      <c r="J430" s="167"/>
      <c r="K430" s="168"/>
      <c r="L430" s="168"/>
      <c r="M430" s="168"/>
      <c r="N430" s="169"/>
    </row>
    <row r="431" spans="2:14" ht="12.75">
      <c r="B431" s="177"/>
      <c r="C431" s="62"/>
      <c r="D431" s="74" t="s">
        <v>118</v>
      </c>
      <c r="E431" s="75">
        <v>30</v>
      </c>
      <c r="F431" s="70" t="e">
        <f>+((+#REF!*4)*100)/#REF!</f>
        <v>#REF!</v>
      </c>
      <c r="G431" s="70" t="e">
        <f>+((+#REF!*4)*100)/#REF!</f>
        <v>#REF!</v>
      </c>
      <c r="H431" s="70" t="e">
        <f>+((+#REF!*4)*100)/#REF!</f>
        <v>#REF!</v>
      </c>
      <c r="I431" s="69"/>
      <c r="J431" s="167"/>
      <c r="K431" s="168"/>
      <c r="L431" s="168"/>
      <c r="M431" s="168"/>
      <c r="N431" s="169"/>
    </row>
    <row r="432" spans="2:14" ht="12.75">
      <c r="B432" s="177"/>
      <c r="C432" s="62"/>
      <c r="D432" s="74" t="s">
        <v>115</v>
      </c>
      <c r="E432" s="75">
        <v>3</v>
      </c>
      <c r="F432" s="70" t="e">
        <f>+((+#REF!*4)*100)/#REF!</f>
        <v>#REF!</v>
      </c>
      <c r="G432" s="70" t="e">
        <f>+((+#REF!*4)*100)/#REF!</f>
        <v>#REF!</v>
      </c>
      <c r="H432" s="70" t="e">
        <f>+((+#REF!*4)*100)/#REF!</f>
        <v>#REF!</v>
      </c>
      <c r="I432" s="69"/>
      <c r="J432" s="167"/>
      <c r="K432" s="168"/>
      <c r="L432" s="168"/>
      <c r="M432" s="168"/>
      <c r="N432" s="169"/>
    </row>
    <row r="433" spans="2:14" ht="12.75">
      <c r="B433" s="177"/>
      <c r="C433" s="62"/>
      <c r="D433" s="74" t="s">
        <v>533</v>
      </c>
      <c r="E433" s="75">
        <v>40</v>
      </c>
      <c r="F433" s="70" t="e">
        <f>+((+#REF!*4)*100)/#REF!</f>
        <v>#REF!</v>
      </c>
      <c r="G433" s="70" t="e">
        <f>+((+#REF!*4)*100)/#REF!</f>
        <v>#REF!</v>
      </c>
      <c r="H433" s="70" t="e">
        <f>+((+#REF!*4)*100)/#REF!</f>
        <v>#REF!</v>
      </c>
      <c r="I433" s="69"/>
      <c r="J433" s="167"/>
      <c r="K433" s="168"/>
      <c r="L433" s="168"/>
      <c r="M433" s="168"/>
      <c r="N433" s="169"/>
    </row>
    <row r="434" spans="2:14" ht="12.75">
      <c r="B434" s="177"/>
      <c r="C434" s="62"/>
      <c r="D434" s="74" t="s">
        <v>117</v>
      </c>
      <c r="E434" s="75" t="s">
        <v>170</v>
      </c>
      <c r="F434" s="70" t="e">
        <f>+((+#REF!*4)*100)/#REF!</f>
        <v>#REF!</v>
      </c>
      <c r="G434" s="70" t="e">
        <f>+((+#REF!*4)*100)/#REF!</f>
        <v>#REF!</v>
      </c>
      <c r="H434" s="70" t="e">
        <f>+((+#REF!*4)*100)/#REF!</f>
        <v>#REF!</v>
      </c>
      <c r="I434" s="69"/>
      <c r="J434" s="167"/>
      <c r="K434" s="168"/>
      <c r="L434" s="168"/>
      <c r="M434" s="168"/>
      <c r="N434" s="169"/>
    </row>
    <row r="435" spans="2:14" ht="12.75">
      <c r="B435" s="177"/>
      <c r="C435" s="62"/>
      <c r="D435" s="74" t="s">
        <v>116</v>
      </c>
      <c r="E435" s="75">
        <v>0.1</v>
      </c>
      <c r="F435" s="70" t="e">
        <f>+((+#REF!*4)*100)/#REF!</f>
        <v>#REF!</v>
      </c>
      <c r="G435" s="70" t="e">
        <f>+((+#REF!*4)*100)/#REF!</f>
        <v>#REF!</v>
      </c>
      <c r="H435" s="70" t="e">
        <f>+((+#REF!*4)*100)/#REF!</f>
        <v>#REF!</v>
      </c>
      <c r="I435" s="69"/>
      <c r="J435" s="167"/>
      <c r="K435" s="168"/>
      <c r="L435" s="168"/>
      <c r="M435" s="168"/>
      <c r="N435" s="169"/>
    </row>
    <row r="436" spans="2:14" ht="12.75">
      <c r="B436" s="177"/>
      <c r="C436" s="62"/>
      <c r="D436" s="74"/>
      <c r="E436" s="75"/>
      <c r="F436" s="70" t="e">
        <f>+((+#REF!*4)*100)/#REF!</f>
        <v>#REF!</v>
      </c>
      <c r="G436" s="70" t="e">
        <f>+((+#REF!*4)*100)/#REF!</f>
        <v>#REF!</v>
      </c>
      <c r="H436" s="70" t="e">
        <f>+((+#REF!*4)*100)/#REF!</f>
        <v>#REF!</v>
      </c>
      <c r="I436" s="69"/>
      <c r="J436" s="167"/>
      <c r="K436" s="168"/>
      <c r="L436" s="168"/>
      <c r="M436" s="168"/>
      <c r="N436" s="169"/>
    </row>
    <row r="437" spans="2:14" ht="12.75">
      <c r="B437" s="177"/>
      <c r="C437" s="62"/>
      <c r="D437" s="64"/>
      <c r="E437" s="70"/>
      <c r="F437" s="70" t="e">
        <f>+((+#REF!*4)*100)/#REF!</f>
        <v>#REF!</v>
      </c>
      <c r="G437" s="70" t="e">
        <f>+((+#REF!*4)*100)/#REF!</f>
        <v>#REF!</v>
      </c>
      <c r="H437" s="70" t="e">
        <f>+((+#REF!*4)*100)/#REF!</f>
        <v>#REF!</v>
      </c>
      <c r="I437" s="69"/>
      <c r="J437" s="167"/>
      <c r="K437" s="168"/>
      <c r="L437" s="168"/>
      <c r="M437" s="168"/>
      <c r="N437" s="169"/>
    </row>
    <row r="438" spans="2:14" ht="12.75">
      <c r="B438" s="177"/>
      <c r="C438" s="62"/>
      <c r="D438" s="64"/>
      <c r="E438" s="70"/>
      <c r="F438" s="70" t="e">
        <f>+((+#REF!*4)*100)/#REF!</f>
        <v>#REF!</v>
      </c>
      <c r="G438" s="70" t="e">
        <f>+((+#REF!*4)*100)/#REF!</f>
        <v>#REF!</v>
      </c>
      <c r="H438" s="70" t="e">
        <f>+((+#REF!*4)*100)/#REF!</f>
        <v>#REF!</v>
      </c>
      <c r="I438" s="69"/>
      <c r="J438" s="167"/>
      <c r="K438" s="168"/>
      <c r="L438" s="168"/>
      <c r="M438" s="168"/>
      <c r="N438" s="169"/>
    </row>
    <row r="439" spans="2:14" ht="12.75">
      <c r="B439" s="177"/>
      <c r="C439" s="62"/>
      <c r="D439" s="64"/>
      <c r="E439" s="70"/>
      <c r="F439" s="70" t="e">
        <f>+((+#REF!*4)*100)/#REF!</f>
        <v>#REF!</v>
      </c>
      <c r="G439" s="70" t="e">
        <f>+((+#REF!*4)*100)/#REF!</f>
        <v>#REF!</v>
      </c>
      <c r="H439" s="70" t="e">
        <f>+((+#REF!*4)*100)/#REF!</f>
        <v>#REF!</v>
      </c>
      <c r="I439" s="69"/>
      <c r="J439" s="167"/>
      <c r="K439" s="168"/>
      <c r="L439" s="168"/>
      <c r="M439" s="168"/>
      <c r="N439" s="169"/>
    </row>
    <row r="440" spans="2:14" ht="12.75">
      <c r="B440" s="177"/>
      <c r="C440" s="62"/>
      <c r="D440" s="64"/>
      <c r="E440" s="70"/>
      <c r="F440" s="70" t="e">
        <f>+((+#REF!*4)*100)/#REF!</f>
        <v>#REF!</v>
      </c>
      <c r="G440" s="70" t="e">
        <f>+((+#REF!*4)*100)/#REF!</f>
        <v>#REF!</v>
      </c>
      <c r="H440" s="70" t="e">
        <f>+((+#REF!*4)*100)/#REF!</f>
        <v>#REF!</v>
      </c>
      <c r="I440" s="69"/>
      <c r="J440" s="167"/>
      <c r="K440" s="168"/>
      <c r="L440" s="168"/>
      <c r="M440" s="168"/>
      <c r="N440" s="169"/>
    </row>
    <row r="441" spans="2:14" ht="12.75">
      <c r="B441" s="177"/>
      <c r="C441" s="62"/>
      <c r="D441" s="64"/>
      <c r="E441" s="70"/>
      <c r="F441" s="70" t="e">
        <f>+((+#REF!*4)*100)/#REF!</f>
        <v>#REF!</v>
      </c>
      <c r="G441" s="70" t="e">
        <f>+((+#REF!*4)*100)/#REF!</f>
        <v>#REF!</v>
      </c>
      <c r="H441" s="70" t="e">
        <f>+((+#REF!*4)*100)/#REF!</f>
        <v>#REF!</v>
      </c>
      <c r="I441" s="69"/>
      <c r="J441" s="167"/>
      <c r="K441" s="168"/>
      <c r="L441" s="168"/>
      <c r="M441" s="168"/>
      <c r="N441" s="169"/>
    </row>
    <row r="442" spans="2:14" ht="12.75">
      <c r="B442" s="177"/>
      <c r="C442" s="62"/>
      <c r="D442" s="64"/>
      <c r="E442" s="70"/>
      <c r="F442" s="70" t="e">
        <f>+((+#REF!*4)*100)/#REF!</f>
        <v>#REF!</v>
      </c>
      <c r="G442" s="70" t="e">
        <f>+((+#REF!*4)*100)/#REF!</f>
        <v>#REF!</v>
      </c>
      <c r="H442" s="70" t="e">
        <f>+((+#REF!*4)*100)/#REF!</f>
        <v>#REF!</v>
      </c>
      <c r="I442" s="69"/>
      <c r="J442" s="167"/>
      <c r="K442" s="168"/>
      <c r="L442" s="168"/>
      <c r="M442" s="168"/>
      <c r="N442" s="169"/>
    </row>
    <row r="443" spans="2:14" ht="12.75">
      <c r="B443" s="177"/>
      <c r="C443" s="62"/>
      <c r="D443" s="64"/>
      <c r="E443" s="70"/>
      <c r="F443" s="70" t="e">
        <f>+((+#REF!*4)*100)/#REF!</f>
        <v>#REF!</v>
      </c>
      <c r="G443" s="70" t="e">
        <f>+((+#REF!*4)*100)/#REF!</f>
        <v>#REF!</v>
      </c>
      <c r="H443" s="70" t="e">
        <f>+((+#REF!*4)*100)/#REF!</f>
        <v>#REF!</v>
      </c>
      <c r="I443" s="69"/>
      <c r="J443" s="167"/>
      <c r="K443" s="168"/>
      <c r="L443" s="168"/>
      <c r="M443" s="168"/>
      <c r="N443" s="169"/>
    </row>
    <row r="444" spans="2:14" ht="12.75">
      <c r="B444" s="177"/>
      <c r="C444" s="62"/>
      <c r="D444" s="64"/>
      <c r="E444" s="70"/>
      <c r="F444" s="70" t="e">
        <f>+((+#REF!*4)*100)/#REF!</f>
        <v>#REF!</v>
      </c>
      <c r="G444" s="70" t="e">
        <f>+((+#REF!*4)*100)/#REF!</f>
        <v>#REF!</v>
      </c>
      <c r="H444" s="70" t="e">
        <f>+((+#REF!*4)*100)/#REF!</f>
        <v>#REF!</v>
      </c>
      <c r="I444" s="69"/>
      <c r="J444" s="167"/>
      <c r="K444" s="168"/>
      <c r="L444" s="168"/>
      <c r="M444" s="168"/>
      <c r="N444" s="169"/>
    </row>
    <row r="445" spans="2:14" ht="12.75">
      <c r="B445" s="177"/>
      <c r="C445" s="62"/>
      <c r="D445" s="64"/>
      <c r="E445" s="70"/>
      <c r="F445" s="70" t="e">
        <f>+((+#REF!*4)*100)/#REF!</f>
        <v>#REF!</v>
      </c>
      <c r="G445" s="70" t="e">
        <f>+((+#REF!*4)*100)/#REF!</f>
        <v>#REF!</v>
      </c>
      <c r="H445" s="70" t="e">
        <f>+((+#REF!*4)*100)/#REF!</f>
        <v>#REF!</v>
      </c>
      <c r="I445" s="69"/>
      <c r="J445" s="167"/>
      <c r="K445" s="168"/>
      <c r="L445" s="168"/>
      <c r="M445" s="168"/>
      <c r="N445" s="169"/>
    </row>
    <row r="446" spans="2:14" ht="12.75">
      <c r="B446" s="177"/>
      <c r="C446" s="62"/>
      <c r="D446" s="64"/>
      <c r="E446" s="70"/>
      <c r="F446" s="70" t="e">
        <f>+((+#REF!*4)*100)/#REF!</f>
        <v>#REF!</v>
      </c>
      <c r="G446" s="70" t="e">
        <f>+((+#REF!*4)*100)/#REF!</f>
        <v>#REF!</v>
      </c>
      <c r="H446" s="70" t="e">
        <f>+((+#REF!*4)*100)/#REF!</f>
        <v>#REF!</v>
      </c>
      <c r="I446" s="69"/>
      <c r="J446" s="167"/>
      <c r="K446" s="168"/>
      <c r="L446" s="168"/>
      <c r="M446" s="168"/>
      <c r="N446" s="169"/>
    </row>
    <row r="447" spans="2:14" ht="12.75">
      <c r="B447" s="177"/>
      <c r="C447" s="62"/>
      <c r="D447" s="64"/>
      <c r="E447" s="70"/>
      <c r="F447" s="68"/>
      <c r="G447" s="68"/>
      <c r="H447" s="68"/>
      <c r="I447" s="69"/>
      <c r="J447" s="167"/>
      <c r="K447" s="168"/>
      <c r="L447" s="168"/>
      <c r="M447" s="168"/>
      <c r="N447" s="169"/>
    </row>
    <row r="448" spans="2:14" ht="12.75">
      <c r="B448" s="178"/>
      <c r="C448" s="62"/>
      <c r="D448" s="71"/>
      <c r="E448" s="72"/>
      <c r="F448" s="73" t="e">
        <f>SUM(F429:F446)</f>
        <v>#REF!</v>
      </c>
      <c r="G448" s="73" t="e">
        <f>SUM(G429:G446)</f>
        <v>#REF!</v>
      </c>
      <c r="H448" s="73" t="e">
        <f>SUM(H429:H446)</f>
        <v>#REF!</v>
      </c>
      <c r="I448" s="69"/>
      <c r="J448" s="170"/>
      <c r="K448" s="171"/>
      <c r="L448" s="171"/>
      <c r="M448" s="171"/>
      <c r="N448" s="172"/>
    </row>
    <row r="449" spans="2:14" ht="12.75">
      <c r="B449" s="61"/>
      <c r="C449" s="62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1:14" ht="12.75">
      <c r="A450" s="173" t="s">
        <v>359</v>
      </c>
      <c r="B450" s="173" t="s">
        <v>360</v>
      </c>
      <c r="C450" s="88"/>
      <c r="D450" s="175" t="s">
        <v>105</v>
      </c>
      <c r="E450" s="89" t="s">
        <v>106</v>
      </c>
      <c r="F450" s="89" t="s">
        <v>107</v>
      </c>
      <c r="G450" s="89" t="s">
        <v>108</v>
      </c>
      <c r="H450" s="89" t="s">
        <v>109</v>
      </c>
      <c r="I450" s="90"/>
      <c r="J450" s="175" t="s">
        <v>110</v>
      </c>
      <c r="K450" s="175"/>
      <c r="L450" s="175"/>
      <c r="M450" s="175"/>
      <c r="N450" s="175"/>
    </row>
    <row r="451" spans="1:14" ht="12.75">
      <c r="A451" s="174"/>
      <c r="B451" s="174"/>
      <c r="C451" s="88"/>
      <c r="D451" s="174"/>
      <c r="E451" s="91" t="s">
        <v>111</v>
      </c>
      <c r="F451" s="92"/>
      <c r="G451" s="92"/>
      <c r="H451" s="92"/>
      <c r="I451" s="93"/>
      <c r="J451" s="174"/>
      <c r="K451" s="174"/>
      <c r="L451" s="174"/>
      <c r="M451" s="174"/>
      <c r="N451" s="174"/>
    </row>
    <row r="452" spans="1:14" ht="12.75">
      <c r="A452" s="63">
        <v>19</v>
      </c>
      <c r="B452" s="161" t="s">
        <v>147</v>
      </c>
      <c r="C452" s="63"/>
      <c r="D452" s="74" t="s">
        <v>121</v>
      </c>
      <c r="E452" s="78">
        <v>60</v>
      </c>
      <c r="F452" s="66" t="s">
        <v>113</v>
      </c>
      <c r="G452" s="66" t="s">
        <v>113</v>
      </c>
      <c r="H452" s="66" t="s">
        <v>113</v>
      </c>
      <c r="I452" s="67"/>
      <c r="J452" s="164" t="s">
        <v>561</v>
      </c>
      <c r="K452" s="165"/>
      <c r="L452" s="165"/>
      <c r="M452" s="165"/>
      <c r="N452" s="166"/>
    </row>
    <row r="453" spans="2:14" ht="12.75">
      <c r="B453" s="162"/>
      <c r="C453" s="62"/>
      <c r="D453" s="74" t="s">
        <v>115</v>
      </c>
      <c r="E453" s="78">
        <v>3</v>
      </c>
      <c r="F453" s="68" t="e">
        <f>+((+#REF!*4)*100)/#REF!</f>
        <v>#REF!</v>
      </c>
      <c r="G453" s="68" t="e">
        <f>+((+#REF!*4)*100)/#REF!</f>
        <v>#REF!</v>
      </c>
      <c r="H453" s="68" t="e">
        <f>+((+#REF!*4)*100)/#REF!</f>
        <v>#REF!</v>
      </c>
      <c r="I453" s="69"/>
      <c r="J453" s="167"/>
      <c r="K453" s="168"/>
      <c r="L453" s="168"/>
      <c r="M453" s="168"/>
      <c r="N453" s="169"/>
    </row>
    <row r="454" spans="2:14" ht="12.75">
      <c r="B454" s="162"/>
      <c r="C454" s="62"/>
      <c r="D454" s="74" t="s">
        <v>117</v>
      </c>
      <c r="E454" s="78" t="s">
        <v>170</v>
      </c>
      <c r="F454" s="70" t="e">
        <f>+((+#REF!*4)*100)/#REF!</f>
        <v>#REF!</v>
      </c>
      <c r="G454" s="70" t="e">
        <f>+((+#REF!*4)*100)/#REF!</f>
        <v>#REF!</v>
      </c>
      <c r="H454" s="70" t="e">
        <f>+((+#REF!*4)*100)/#REF!</f>
        <v>#REF!</v>
      </c>
      <c r="I454" s="69"/>
      <c r="J454" s="167"/>
      <c r="K454" s="168"/>
      <c r="L454" s="168"/>
      <c r="M454" s="168"/>
      <c r="N454" s="169"/>
    </row>
    <row r="455" spans="2:14" ht="12.75">
      <c r="B455" s="162"/>
      <c r="C455" s="62"/>
      <c r="D455" s="74" t="s">
        <v>114</v>
      </c>
      <c r="E455" s="78">
        <v>25</v>
      </c>
      <c r="F455" s="70" t="e">
        <f>+((+#REF!*4)*100)/#REF!</f>
        <v>#REF!</v>
      </c>
      <c r="G455" s="70" t="e">
        <f>+((+#REF!*4)*100)/#REF!</f>
        <v>#REF!</v>
      </c>
      <c r="H455" s="70" t="e">
        <f>+((+#REF!*4)*100)/#REF!</f>
        <v>#REF!</v>
      </c>
      <c r="I455" s="69"/>
      <c r="J455" s="167"/>
      <c r="K455" s="168"/>
      <c r="L455" s="168"/>
      <c r="M455" s="168"/>
      <c r="N455" s="169"/>
    </row>
    <row r="456" spans="2:14" ht="12.75">
      <c r="B456" s="162"/>
      <c r="C456" s="62"/>
      <c r="D456" s="74" t="s">
        <v>118</v>
      </c>
      <c r="E456" s="78">
        <v>45</v>
      </c>
      <c r="F456" s="70" t="e">
        <f>+((+#REF!*4)*100)/#REF!</f>
        <v>#REF!</v>
      </c>
      <c r="G456" s="70" t="e">
        <f>+((+#REF!*4)*100)/#REF!</f>
        <v>#REF!</v>
      </c>
      <c r="H456" s="70" t="e">
        <f>+((+#REF!*4)*100)/#REF!</f>
        <v>#REF!</v>
      </c>
      <c r="I456" s="69"/>
      <c r="J456" s="167"/>
      <c r="K456" s="168"/>
      <c r="L456" s="168"/>
      <c r="M456" s="168"/>
      <c r="N456" s="169"/>
    </row>
    <row r="457" spans="2:14" ht="12.75">
      <c r="B457" s="162"/>
      <c r="C457" s="62"/>
      <c r="D457" s="74" t="s">
        <v>125</v>
      </c>
      <c r="E457" s="126">
        <v>40</v>
      </c>
      <c r="F457" s="70" t="e">
        <f>+((+#REF!*4)*100)/#REF!</f>
        <v>#REF!</v>
      </c>
      <c r="G457" s="70" t="e">
        <f>+((+#REF!*4)*100)/#REF!</f>
        <v>#REF!</v>
      </c>
      <c r="H457" s="70" t="e">
        <f>+((+#REF!*4)*100)/#REF!</f>
        <v>#REF!</v>
      </c>
      <c r="I457" s="69"/>
      <c r="J457" s="167"/>
      <c r="K457" s="168"/>
      <c r="L457" s="168"/>
      <c r="M457" s="168"/>
      <c r="N457" s="169"/>
    </row>
    <row r="458" spans="2:14" ht="12.75">
      <c r="B458" s="162"/>
      <c r="C458" s="62"/>
      <c r="D458" s="74" t="s">
        <v>116</v>
      </c>
      <c r="E458" s="78">
        <v>0.1</v>
      </c>
      <c r="F458" s="70" t="e">
        <f>+((+#REF!*4)*100)/#REF!</f>
        <v>#REF!</v>
      </c>
      <c r="G458" s="70" t="e">
        <f>+((+#REF!*4)*100)/#REF!</f>
        <v>#REF!</v>
      </c>
      <c r="H458" s="70" t="e">
        <f>+((+#REF!*4)*100)/#REF!</f>
        <v>#REF!</v>
      </c>
      <c r="I458" s="69"/>
      <c r="J458" s="167"/>
      <c r="K458" s="168"/>
      <c r="L458" s="168"/>
      <c r="M458" s="168"/>
      <c r="N458" s="169"/>
    </row>
    <row r="459" spans="2:14" ht="12.75">
      <c r="B459" s="162"/>
      <c r="C459" s="62"/>
      <c r="D459" s="74" t="s">
        <v>138</v>
      </c>
      <c r="E459" s="78">
        <v>60</v>
      </c>
      <c r="F459" s="70" t="e">
        <f>+((+#REF!*4)*100)/#REF!</f>
        <v>#REF!</v>
      </c>
      <c r="G459" s="70" t="e">
        <f>+((+#REF!*4)*100)/#REF!</f>
        <v>#REF!</v>
      </c>
      <c r="H459" s="70" t="e">
        <f>+((+#REF!*4)*100)/#REF!</f>
        <v>#REF!</v>
      </c>
      <c r="I459" s="69"/>
      <c r="J459" s="167"/>
      <c r="K459" s="168"/>
      <c r="L459" s="168"/>
      <c r="M459" s="168"/>
      <c r="N459" s="169"/>
    </row>
    <row r="460" spans="2:14" ht="12.75">
      <c r="B460" s="162"/>
      <c r="C460" s="62"/>
      <c r="D460" s="74"/>
      <c r="E460" s="75"/>
      <c r="F460" s="70" t="e">
        <f>+((+#REF!*4)*100)/#REF!</f>
        <v>#REF!</v>
      </c>
      <c r="G460" s="70" t="e">
        <f>+((+#REF!*4)*100)/#REF!</f>
        <v>#REF!</v>
      </c>
      <c r="H460" s="70" t="e">
        <f>+((+#REF!*4)*100)/#REF!</f>
        <v>#REF!</v>
      </c>
      <c r="I460" s="69"/>
      <c r="J460" s="167"/>
      <c r="K460" s="168"/>
      <c r="L460" s="168"/>
      <c r="M460" s="168"/>
      <c r="N460" s="169"/>
    </row>
    <row r="461" spans="2:14" ht="12.75">
      <c r="B461" s="162"/>
      <c r="C461" s="62"/>
      <c r="D461" s="64"/>
      <c r="E461" s="70"/>
      <c r="F461" s="70" t="e">
        <f>+((+#REF!*4)*100)/#REF!</f>
        <v>#REF!</v>
      </c>
      <c r="G461" s="70" t="e">
        <f>+((+#REF!*4)*100)/#REF!</f>
        <v>#REF!</v>
      </c>
      <c r="H461" s="70" t="e">
        <f>+((+#REF!*4)*100)/#REF!</f>
        <v>#REF!</v>
      </c>
      <c r="I461" s="69"/>
      <c r="J461" s="167"/>
      <c r="K461" s="168"/>
      <c r="L461" s="168"/>
      <c r="M461" s="168"/>
      <c r="N461" s="169"/>
    </row>
    <row r="462" spans="2:14" ht="12.75">
      <c r="B462" s="162"/>
      <c r="C462" s="62"/>
      <c r="D462" s="64"/>
      <c r="E462" s="70"/>
      <c r="F462" s="70" t="e">
        <f>+((+#REF!*4)*100)/#REF!</f>
        <v>#REF!</v>
      </c>
      <c r="G462" s="70" t="e">
        <f>+((+#REF!*4)*100)/#REF!</f>
        <v>#REF!</v>
      </c>
      <c r="H462" s="70" t="e">
        <f>+((+#REF!*4)*100)/#REF!</f>
        <v>#REF!</v>
      </c>
      <c r="I462" s="69"/>
      <c r="J462" s="167"/>
      <c r="K462" s="168"/>
      <c r="L462" s="168"/>
      <c r="M462" s="168"/>
      <c r="N462" s="169"/>
    </row>
    <row r="463" spans="2:14" ht="12.75">
      <c r="B463" s="162"/>
      <c r="C463" s="62"/>
      <c r="D463" s="64"/>
      <c r="E463" s="70"/>
      <c r="F463" s="70" t="e">
        <f>+((+#REF!*4)*100)/#REF!</f>
        <v>#REF!</v>
      </c>
      <c r="G463" s="70" t="e">
        <f>+((+#REF!*4)*100)/#REF!</f>
        <v>#REF!</v>
      </c>
      <c r="H463" s="70" t="e">
        <f>+((+#REF!*4)*100)/#REF!</f>
        <v>#REF!</v>
      </c>
      <c r="I463" s="69"/>
      <c r="J463" s="167"/>
      <c r="K463" s="168"/>
      <c r="L463" s="168"/>
      <c r="M463" s="168"/>
      <c r="N463" s="169"/>
    </row>
    <row r="464" spans="2:14" ht="12.75">
      <c r="B464" s="162"/>
      <c r="C464" s="62"/>
      <c r="D464" s="64"/>
      <c r="E464" s="70"/>
      <c r="F464" s="70" t="e">
        <f>+((+#REF!*4)*100)/#REF!</f>
        <v>#REF!</v>
      </c>
      <c r="G464" s="70" t="e">
        <f>+((+#REF!*4)*100)/#REF!</f>
        <v>#REF!</v>
      </c>
      <c r="H464" s="70" t="e">
        <f>+((+#REF!*4)*100)/#REF!</f>
        <v>#REF!</v>
      </c>
      <c r="I464" s="69"/>
      <c r="J464" s="167"/>
      <c r="K464" s="168"/>
      <c r="L464" s="168"/>
      <c r="M464" s="168"/>
      <c r="N464" s="169"/>
    </row>
    <row r="465" spans="2:14" ht="12.75">
      <c r="B465" s="162"/>
      <c r="C465" s="62"/>
      <c r="D465" s="64"/>
      <c r="E465" s="70"/>
      <c r="F465" s="70" t="e">
        <f>+((+#REF!*4)*100)/#REF!</f>
        <v>#REF!</v>
      </c>
      <c r="G465" s="70" t="e">
        <f>+((+#REF!*4)*100)/#REF!</f>
        <v>#REF!</v>
      </c>
      <c r="H465" s="70" t="e">
        <f>+((+#REF!*4)*100)/#REF!</f>
        <v>#REF!</v>
      </c>
      <c r="I465" s="69"/>
      <c r="J465" s="167"/>
      <c r="K465" s="168"/>
      <c r="L465" s="168"/>
      <c r="M465" s="168"/>
      <c r="N465" s="169"/>
    </row>
    <row r="466" spans="2:14" ht="12.75">
      <c r="B466" s="162"/>
      <c r="C466" s="62"/>
      <c r="D466" s="64"/>
      <c r="E466" s="70"/>
      <c r="F466" s="70" t="e">
        <f>+((+#REF!*4)*100)/#REF!</f>
        <v>#REF!</v>
      </c>
      <c r="G466" s="70" t="e">
        <f>+((+#REF!*4)*100)/#REF!</f>
        <v>#REF!</v>
      </c>
      <c r="H466" s="70" t="e">
        <f>+((+#REF!*4)*100)/#REF!</f>
        <v>#REF!</v>
      </c>
      <c r="I466" s="69"/>
      <c r="J466" s="167"/>
      <c r="K466" s="168"/>
      <c r="L466" s="168"/>
      <c r="M466" s="168"/>
      <c r="N466" s="169"/>
    </row>
    <row r="467" spans="2:14" ht="12.75">
      <c r="B467" s="162"/>
      <c r="C467" s="62"/>
      <c r="D467" s="64"/>
      <c r="E467" s="70"/>
      <c r="F467" s="70" t="e">
        <f>+((+#REF!*4)*100)/#REF!</f>
        <v>#REF!</v>
      </c>
      <c r="G467" s="70" t="e">
        <f>+((+#REF!*4)*100)/#REF!</f>
        <v>#REF!</v>
      </c>
      <c r="H467" s="70" t="e">
        <f>+((+#REF!*4)*100)/#REF!</f>
        <v>#REF!</v>
      </c>
      <c r="I467" s="69"/>
      <c r="J467" s="167"/>
      <c r="K467" s="168"/>
      <c r="L467" s="168"/>
      <c r="M467" s="168"/>
      <c r="N467" s="169"/>
    </row>
    <row r="468" spans="2:14" ht="12.75">
      <c r="B468" s="162"/>
      <c r="C468" s="62"/>
      <c r="D468" s="64"/>
      <c r="E468" s="70"/>
      <c r="F468" s="70" t="e">
        <f>+((+#REF!*4)*100)/#REF!</f>
        <v>#REF!</v>
      </c>
      <c r="G468" s="70" t="e">
        <f>+((+#REF!*4)*100)/#REF!</f>
        <v>#REF!</v>
      </c>
      <c r="H468" s="70" t="e">
        <f>+((+#REF!*4)*100)/#REF!</f>
        <v>#REF!</v>
      </c>
      <c r="I468" s="69"/>
      <c r="J468" s="167"/>
      <c r="K468" s="168"/>
      <c r="L468" s="168"/>
      <c r="M468" s="168"/>
      <c r="N468" s="169"/>
    </row>
    <row r="469" spans="2:14" ht="12.75">
      <c r="B469" s="162"/>
      <c r="C469" s="62"/>
      <c r="D469" s="64"/>
      <c r="E469" s="70"/>
      <c r="F469" s="70" t="e">
        <f>+((+#REF!*4)*100)/#REF!</f>
        <v>#REF!</v>
      </c>
      <c r="G469" s="70" t="e">
        <f>+((+#REF!*4)*100)/#REF!</f>
        <v>#REF!</v>
      </c>
      <c r="H469" s="70" t="e">
        <f>+((+#REF!*4)*100)/#REF!</f>
        <v>#REF!</v>
      </c>
      <c r="I469" s="69"/>
      <c r="J469" s="167"/>
      <c r="K469" s="168"/>
      <c r="L469" s="168"/>
      <c r="M469" s="168"/>
      <c r="N469" s="169"/>
    </row>
    <row r="470" spans="2:14" ht="12.75">
      <c r="B470" s="162"/>
      <c r="C470" s="62"/>
      <c r="D470" s="64"/>
      <c r="E470" s="70"/>
      <c r="F470" s="70" t="e">
        <f>+((+#REF!*4)*100)/#REF!</f>
        <v>#REF!</v>
      </c>
      <c r="G470" s="70" t="e">
        <f>+((+#REF!*4)*100)/#REF!</f>
        <v>#REF!</v>
      </c>
      <c r="H470" s="70" t="e">
        <f>+((+#REF!*4)*100)/#REF!</f>
        <v>#REF!</v>
      </c>
      <c r="I470" s="69"/>
      <c r="J470" s="167"/>
      <c r="K470" s="168"/>
      <c r="L470" s="168"/>
      <c r="M470" s="168"/>
      <c r="N470" s="169"/>
    </row>
    <row r="471" spans="2:14" ht="12.75">
      <c r="B471" s="162"/>
      <c r="C471" s="62"/>
      <c r="D471" s="64"/>
      <c r="E471" s="70"/>
      <c r="F471" s="68"/>
      <c r="G471" s="68"/>
      <c r="H471" s="68"/>
      <c r="I471" s="69"/>
      <c r="J471" s="167"/>
      <c r="K471" s="168"/>
      <c r="L471" s="168"/>
      <c r="M471" s="168"/>
      <c r="N471" s="169"/>
    </row>
    <row r="472" spans="2:14" ht="12.75">
      <c r="B472" s="163"/>
      <c r="C472" s="62"/>
      <c r="D472" s="71"/>
      <c r="E472" s="72"/>
      <c r="F472" s="73" t="e">
        <f>SUM(F453:F470)</f>
        <v>#REF!</v>
      </c>
      <c r="G472" s="73" t="e">
        <f>SUM(G453:G470)</f>
        <v>#REF!</v>
      </c>
      <c r="H472" s="73" t="e">
        <f>SUM(H453:H470)</f>
        <v>#REF!</v>
      </c>
      <c r="I472" s="69"/>
      <c r="J472" s="170"/>
      <c r="K472" s="171"/>
      <c r="L472" s="171"/>
      <c r="M472" s="171"/>
      <c r="N472" s="172"/>
    </row>
    <row r="473" spans="2:14" ht="12.75">
      <c r="B473" s="61"/>
      <c r="C473" s="62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2:14" ht="12.75">
      <c r="B474" s="61"/>
      <c r="C474" s="62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1:14" ht="12.75">
      <c r="A475" s="173" t="s">
        <v>359</v>
      </c>
      <c r="B475" s="173" t="s">
        <v>360</v>
      </c>
      <c r="C475" s="88"/>
      <c r="D475" s="175" t="s">
        <v>105</v>
      </c>
      <c r="E475" s="89" t="s">
        <v>106</v>
      </c>
      <c r="F475" s="89" t="s">
        <v>107</v>
      </c>
      <c r="G475" s="89" t="s">
        <v>108</v>
      </c>
      <c r="H475" s="89" t="s">
        <v>109</v>
      </c>
      <c r="I475" s="90"/>
      <c r="J475" s="175" t="s">
        <v>110</v>
      </c>
      <c r="K475" s="175"/>
      <c r="L475" s="175"/>
      <c r="M475" s="175"/>
      <c r="N475" s="175"/>
    </row>
    <row r="476" spans="1:14" ht="12.75">
      <c r="A476" s="174"/>
      <c r="B476" s="174"/>
      <c r="C476" s="88"/>
      <c r="D476" s="174"/>
      <c r="E476" s="91" t="s">
        <v>111</v>
      </c>
      <c r="F476" s="92"/>
      <c r="G476" s="92"/>
      <c r="H476" s="92"/>
      <c r="I476" s="93"/>
      <c r="J476" s="174"/>
      <c r="K476" s="174"/>
      <c r="L476" s="174"/>
      <c r="M476" s="174"/>
      <c r="N476" s="174"/>
    </row>
    <row r="477" spans="1:14" ht="12.75">
      <c r="A477" s="63">
        <v>20</v>
      </c>
      <c r="B477" s="161" t="s">
        <v>542</v>
      </c>
      <c r="C477" s="63"/>
      <c r="D477" s="74" t="s">
        <v>121</v>
      </c>
      <c r="E477" s="78">
        <v>60</v>
      </c>
      <c r="F477" s="66" t="s">
        <v>113</v>
      </c>
      <c r="G477" s="66" t="s">
        <v>113</v>
      </c>
      <c r="H477" s="66" t="s">
        <v>113</v>
      </c>
      <c r="I477" s="67"/>
      <c r="J477" s="164" t="s">
        <v>141</v>
      </c>
      <c r="K477" s="165"/>
      <c r="L477" s="165"/>
      <c r="M477" s="165"/>
      <c r="N477" s="166"/>
    </row>
    <row r="478" spans="2:14" ht="12.75">
      <c r="B478" s="162"/>
      <c r="C478" s="62"/>
      <c r="D478" s="74" t="s">
        <v>117</v>
      </c>
      <c r="E478" s="78" t="s">
        <v>170</v>
      </c>
      <c r="F478" s="68" t="e">
        <f>+((+#REF!*4)*100)/#REF!</f>
        <v>#REF!</v>
      </c>
      <c r="G478" s="68" t="e">
        <f>+((+#REF!*4)*100)/#REF!</f>
        <v>#REF!</v>
      </c>
      <c r="H478" s="68" t="e">
        <f>+((+#REF!*4)*100)/#REF!</f>
        <v>#REF!</v>
      </c>
      <c r="I478" s="69"/>
      <c r="J478" s="167"/>
      <c r="K478" s="168"/>
      <c r="L478" s="168"/>
      <c r="M478" s="168"/>
      <c r="N478" s="169"/>
    </row>
    <row r="479" spans="2:14" ht="12.75">
      <c r="B479" s="162"/>
      <c r="C479" s="62"/>
      <c r="D479" s="74" t="s">
        <v>119</v>
      </c>
      <c r="E479" s="78">
        <v>25</v>
      </c>
      <c r="F479" s="70" t="e">
        <f>+((+#REF!*4)*100)/#REF!</f>
        <v>#REF!</v>
      </c>
      <c r="G479" s="70" t="e">
        <f>+((+#REF!*4)*100)/#REF!</f>
        <v>#REF!</v>
      </c>
      <c r="H479" s="70" t="e">
        <f>+((+#REF!*4)*100)/#REF!</f>
        <v>#REF!</v>
      </c>
      <c r="I479" s="69"/>
      <c r="J479" s="167"/>
      <c r="K479" s="168"/>
      <c r="L479" s="168"/>
      <c r="M479" s="168"/>
      <c r="N479" s="169"/>
    </row>
    <row r="480" spans="2:14" ht="12.75">
      <c r="B480" s="162"/>
      <c r="C480" s="62"/>
      <c r="D480" s="74" t="s">
        <v>115</v>
      </c>
      <c r="E480" s="78">
        <v>3</v>
      </c>
      <c r="F480" s="70" t="e">
        <f>+((+#REF!*4)*100)/#REF!</f>
        <v>#REF!</v>
      </c>
      <c r="G480" s="70" t="e">
        <f>+((+#REF!*4)*100)/#REF!</f>
        <v>#REF!</v>
      </c>
      <c r="H480" s="70" t="e">
        <f>+((+#REF!*4)*100)/#REF!</f>
        <v>#REF!</v>
      </c>
      <c r="I480" s="69"/>
      <c r="J480" s="167"/>
      <c r="K480" s="168"/>
      <c r="L480" s="168"/>
      <c r="M480" s="168"/>
      <c r="N480" s="169"/>
    </row>
    <row r="481" spans="2:14" ht="12.75">
      <c r="B481" s="162"/>
      <c r="C481" s="62"/>
      <c r="D481" s="74" t="s">
        <v>118</v>
      </c>
      <c r="E481" s="78">
        <v>45</v>
      </c>
      <c r="F481" s="70" t="e">
        <f>+((+#REF!*4)*100)/#REF!</f>
        <v>#REF!</v>
      </c>
      <c r="G481" s="70" t="e">
        <f>+((+#REF!*4)*100)/#REF!</f>
        <v>#REF!</v>
      </c>
      <c r="H481" s="70" t="e">
        <f>+((+#REF!*4)*100)/#REF!</f>
        <v>#REF!</v>
      </c>
      <c r="I481" s="69"/>
      <c r="J481" s="167"/>
      <c r="K481" s="168"/>
      <c r="L481" s="168"/>
      <c r="M481" s="168"/>
      <c r="N481" s="169"/>
    </row>
    <row r="482" spans="2:14" ht="12.75">
      <c r="B482" s="162"/>
      <c r="C482" s="62"/>
      <c r="D482" s="74" t="s">
        <v>131</v>
      </c>
      <c r="E482" s="78">
        <v>40</v>
      </c>
      <c r="F482" s="70" t="e">
        <f>+((+#REF!*4)*100)/#REF!</f>
        <v>#REF!</v>
      </c>
      <c r="G482" s="70" t="e">
        <f>+((+#REF!*4)*100)/#REF!</f>
        <v>#REF!</v>
      </c>
      <c r="H482" s="70" t="e">
        <f>+((+#REF!*4)*100)/#REF!</f>
        <v>#REF!</v>
      </c>
      <c r="I482" s="69"/>
      <c r="J482" s="167"/>
      <c r="K482" s="168"/>
      <c r="L482" s="168"/>
      <c r="M482" s="168"/>
      <c r="N482" s="169"/>
    </row>
    <row r="483" spans="2:14" ht="12.75">
      <c r="B483" s="162"/>
      <c r="C483" s="62"/>
      <c r="D483" s="74" t="s">
        <v>116</v>
      </c>
      <c r="E483" s="78">
        <v>0.1</v>
      </c>
      <c r="F483" s="70" t="e">
        <f>+((+#REF!*4)*100)/#REF!</f>
        <v>#REF!</v>
      </c>
      <c r="G483" s="70" t="e">
        <f>+((+#REF!*4)*100)/#REF!</f>
        <v>#REF!</v>
      </c>
      <c r="H483" s="70" t="e">
        <f>+((+#REF!*4)*100)/#REF!</f>
        <v>#REF!</v>
      </c>
      <c r="I483" s="69"/>
      <c r="J483" s="167"/>
      <c r="K483" s="168"/>
      <c r="L483" s="168"/>
      <c r="M483" s="168"/>
      <c r="N483" s="169"/>
    </row>
    <row r="484" spans="2:14" ht="12.75">
      <c r="B484" s="162"/>
      <c r="C484" s="62"/>
      <c r="D484" s="74"/>
      <c r="E484" s="78"/>
      <c r="F484" s="70" t="e">
        <f>+((+#REF!*4)*100)/#REF!</f>
        <v>#REF!</v>
      </c>
      <c r="G484" s="70" t="e">
        <f>+((+#REF!*4)*100)/#REF!</f>
        <v>#REF!</v>
      </c>
      <c r="H484" s="70" t="e">
        <f>+((+#REF!*4)*100)/#REF!</f>
        <v>#REF!</v>
      </c>
      <c r="I484" s="69"/>
      <c r="J484" s="167"/>
      <c r="K484" s="168"/>
      <c r="L484" s="168"/>
      <c r="M484" s="168"/>
      <c r="N484" s="169"/>
    </row>
    <row r="485" spans="2:14" ht="12.75">
      <c r="B485" s="162"/>
      <c r="C485" s="62"/>
      <c r="D485" s="64"/>
      <c r="E485" s="65"/>
      <c r="F485" s="70" t="e">
        <f>+((+#REF!*4)*100)/#REF!</f>
        <v>#REF!</v>
      </c>
      <c r="G485" s="70" t="e">
        <f>+((+#REF!*4)*100)/#REF!</f>
        <v>#REF!</v>
      </c>
      <c r="H485" s="70" t="e">
        <f>+((+#REF!*4)*100)/#REF!</f>
        <v>#REF!</v>
      </c>
      <c r="I485" s="69"/>
      <c r="J485" s="167"/>
      <c r="K485" s="168"/>
      <c r="L485" s="168"/>
      <c r="M485" s="168"/>
      <c r="N485" s="169"/>
    </row>
    <row r="486" spans="2:14" ht="12.75">
      <c r="B486" s="162"/>
      <c r="C486" s="62"/>
      <c r="D486" s="64"/>
      <c r="E486" s="65"/>
      <c r="F486" s="70" t="e">
        <f>+((+#REF!*4)*100)/#REF!</f>
        <v>#REF!</v>
      </c>
      <c r="G486" s="70" t="e">
        <f>+((+#REF!*4)*100)/#REF!</f>
        <v>#REF!</v>
      </c>
      <c r="H486" s="70" t="e">
        <f>+((+#REF!*4)*100)/#REF!</f>
        <v>#REF!</v>
      </c>
      <c r="I486" s="69"/>
      <c r="J486" s="167"/>
      <c r="K486" s="168"/>
      <c r="L486" s="168"/>
      <c r="M486" s="168"/>
      <c r="N486" s="169"/>
    </row>
    <row r="487" spans="2:14" ht="12.75">
      <c r="B487" s="162"/>
      <c r="C487" s="62"/>
      <c r="D487" s="64"/>
      <c r="E487" s="70"/>
      <c r="F487" s="70" t="e">
        <f>+((+#REF!*4)*100)/#REF!</f>
        <v>#REF!</v>
      </c>
      <c r="G487" s="70" t="e">
        <f>+((+#REF!*4)*100)/#REF!</f>
        <v>#REF!</v>
      </c>
      <c r="H487" s="70" t="e">
        <f>+((+#REF!*4)*100)/#REF!</f>
        <v>#REF!</v>
      </c>
      <c r="I487" s="69"/>
      <c r="J487" s="167"/>
      <c r="K487" s="168"/>
      <c r="L487" s="168"/>
      <c r="M487" s="168"/>
      <c r="N487" s="169"/>
    </row>
    <row r="488" spans="2:14" ht="12.75">
      <c r="B488" s="162"/>
      <c r="C488" s="62"/>
      <c r="D488" s="64"/>
      <c r="E488" s="70"/>
      <c r="F488" s="70" t="e">
        <f>+((+#REF!*4)*100)/#REF!</f>
        <v>#REF!</v>
      </c>
      <c r="G488" s="70" t="e">
        <f>+((+#REF!*4)*100)/#REF!</f>
        <v>#REF!</v>
      </c>
      <c r="H488" s="70" t="e">
        <f>+((+#REF!*4)*100)/#REF!</f>
        <v>#REF!</v>
      </c>
      <c r="I488" s="69"/>
      <c r="J488" s="167"/>
      <c r="K488" s="168"/>
      <c r="L488" s="168"/>
      <c r="M488" s="168"/>
      <c r="N488" s="169"/>
    </row>
    <row r="489" spans="2:14" ht="12.75">
      <c r="B489" s="162"/>
      <c r="C489" s="62"/>
      <c r="D489" s="64"/>
      <c r="E489" s="70"/>
      <c r="F489" s="70" t="e">
        <f>+((+#REF!*4)*100)/#REF!</f>
        <v>#REF!</v>
      </c>
      <c r="G489" s="70" t="e">
        <f>+((+#REF!*4)*100)/#REF!</f>
        <v>#REF!</v>
      </c>
      <c r="H489" s="70" t="e">
        <f>+((+#REF!*4)*100)/#REF!</f>
        <v>#REF!</v>
      </c>
      <c r="I489" s="69"/>
      <c r="J489" s="167"/>
      <c r="K489" s="168"/>
      <c r="L489" s="168"/>
      <c r="M489" s="168"/>
      <c r="N489" s="169"/>
    </row>
    <row r="490" spans="2:14" ht="12.75">
      <c r="B490" s="162"/>
      <c r="C490" s="62"/>
      <c r="D490" s="64"/>
      <c r="E490" s="70"/>
      <c r="F490" s="70" t="e">
        <f>+((+#REF!*4)*100)/#REF!</f>
        <v>#REF!</v>
      </c>
      <c r="G490" s="70" t="e">
        <f>+((+#REF!*4)*100)/#REF!</f>
        <v>#REF!</v>
      </c>
      <c r="H490" s="70" t="e">
        <f>+((+#REF!*4)*100)/#REF!</f>
        <v>#REF!</v>
      </c>
      <c r="I490" s="69"/>
      <c r="J490" s="167"/>
      <c r="K490" s="168"/>
      <c r="L490" s="168"/>
      <c r="M490" s="168"/>
      <c r="N490" s="169"/>
    </row>
    <row r="491" spans="2:14" ht="12.75">
      <c r="B491" s="162"/>
      <c r="C491" s="62"/>
      <c r="D491" s="64"/>
      <c r="E491" s="70"/>
      <c r="F491" s="70" t="e">
        <f>+((+#REF!*4)*100)/#REF!</f>
        <v>#REF!</v>
      </c>
      <c r="G491" s="70" t="e">
        <f>+((+#REF!*4)*100)/#REF!</f>
        <v>#REF!</v>
      </c>
      <c r="H491" s="70" t="e">
        <f>+((+#REF!*4)*100)/#REF!</f>
        <v>#REF!</v>
      </c>
      <c r="I491" s="69"/>
      <c r="J491" s="167"/>
      <c r="K491" s="168"/>
      <c r="L491" s="168"/>
      <c r="M491" s="168"/>
      <c r="N491" s="169"/>
    </row>
    <row r="492" spans="2:14" ht="12.75">
      <c r="B492" s="162"/>
      <c r="C492" s="62"/>
      <c r="D492" s="64"/>
      <c r="E492" s="70"/>
      <c r="F492" s="70" t="e">
        <f>+((+#REF!*4)*100)/#REF!</f>
        <v>#REF!</v>
      </c>
      <c r="G492" s="70" t="e">
        <f>+((+#REF!*4)*100)/#REF!</f>
        <v>#REF!</v>
      </c>
      <c r="H492" s="70" t="e">
        <f>+((+#REF!*4)*100)/#REF!</f>
        <v>#REF!</v>
      </c>
      <c r="I492" s="69"/>
      <c r="J492" s="167"/>
      <c r="K492" s="168"/>
      <c r="L492" s="168"/>
      <c r="M492" s="168"/>
      <c r="N492" s="169"/>
    </row>
    <row r="493" spans="2:14" ht="12.75">
      <c r="B493" s="162"/>
      <c r="C493" s="62"/>
      <c r="D493" s="64"/>
      <c r="E493" s="70"/>
      <c r="F493" s="70" t="e">
        <f>+((+#REF!*4)*100)/#REF!</f>
        <v>#REF!</v>
      </c>
      <c r="G493" s="70" t="e">
        <f>+((+#REF!*4)*100)/#REF!</f>
        <v>#REF!</v>
      </c>
      <c r="H493" s="70" t="e">
        <f>+((+#REF!*4)*100)/#REF!</f>
        <v>#REF!</v>
      </c>
      <c r="I493" s="69"/>
      <c r="J493" s="167"/>
      <c r="K493" s="168"/>
      <c r="L493" s="168"/>
      <c r="M493" s="168"/>
      <c r="N493" s="169"/>
    </row>
    <row r="494" spans="2:14" ht="12.75">
      <c r="B494" s="162"/>
      <c r="C494" s="62"/>
      <c r="D494" s="64"/>
      <c r="E494" s="70"/>
      <c r="F494" s="70" t="e">
        <f>+((+#REF!*4)*100)/#REF!</f>
        <v>#REF!</v>
      </c>
      <c r="G494" s="70" t="e">
        <f>+((+#REF!*4)*100)/#REF!</f>
        <v>#REF!</v>
      </c>
      <c r="H494" s="70" t="e">
        <f>+((+#REF!*4)*100)/#REF!</f>
        <v>#REF!</v>
      </c>
      <c r="I494" s="69"/>
      <c r="J494" s="167"/>
      <c r="K494" s="168"/>
      <c r="L494" s="168"/>
      <c r="M494" s="168"/>
      <c r="N494" s="169"/>
    </row>
    <row r="495" spans="2:14" ht="12.75">
      <c r="B495" s="162"/>
      <c r="C495" s="62"/>
      <c r="D495" s="64"/>
      <c r="E495" s="70"/>
      <c r="F495" s="70" t="e">
        <f>+((+#REF!*4)*100)/#REF!</f>
        <v>#REF!</v>
      </c>
      <c r="G495" s="70" t="e">
        <f>+((+#REF!*4)*100)/#REF!</f>
        <v>#REF!</v>
      </c>
      <c r="H495" s="70" t="e">
        <f>+((+#REF!*4)*100)/#REF!</f>
        <v>#REF!</v>
      </c>
      <c r="I495" s="69"/>
      <c r="J495" s="167"/>
      <c r="K495" s="168"/>
      <c r="L495" s="168"/>
      <c r="M495" s="168"/>
      <c r="N495" s="169"/>
    </row>
    <row r="496" spans="2:14" ht="12.75">
      <c r="B496" s="162"/>
      <c r="C496" s="62"/>
      <c r="D496" s="64"/>
      <c r="E496" s="70"/>
      <c r="F496" s="68"/>
      <c r="G496" s="68"/>
      <c r="H496" s="68"/>
      <c r="I496" s="69"/>
      <c r="J496" s="167"/>
      <c r="K496" s="168"/>
      <c r="L496" s="168"/>
      <c r="M496" s="168"/>
      <c r="N496" s="169"/>
    </row>
    <row r="497" spans="2:14" ht="12.75">
      <c r="B497" s="163"/>
      <c r="C497" s="62"/>
      <c r="D497" s="71"/>
      <c r="E497" s="72"/>
      <c r="F497" s="73" t="e">
        <f>SUM(F478:F495)</f>
        <v>#REF!</v>
      </c>
      <c r="G497" s="73" t="e">
        <f>SUM(G478:G495)</f>
        <v>#REF!</v>
      </c>
      <c r="H497" s="73" t="e">
        <f>SUM(H478:H495)</f>
        <v>#REF!</v>
      </c>
      <c r="I497" s="69"/>
      <c r="J497" s="170"/>
      <c r="K497" s="171"/>
      <c r="L497" s="171"/>
      <c r="M497" s="171"/>
      <c r="N497" s="172"/>
    </row>
    <row r="498" spans="2:14" ht="12.75">
      <c r="B498" s="61"/>
      <c r="C498" s="62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1:14" ht="12.75">
      <c r="A499" s="173" t="s">
        <v>359</v>
      </c>
      <c r="B499" s="173" t="s">
        <v>360</v>
      </c>
      <c r="C499" s="88"/>
      <c r="D499" s="175" t="s">
        <v>105</v>
      </c>
      <c r="E499" s="89" t="s">
        <v>106</v>
      </c>
      <c r="F499" s="89" t="s">
        <v>107</v>
      </c>
      <c r="G499" s="89" t="s">
        <v>108</v>
      </c>
      <c r="H499" s="89" t="s">
        <v>109</v>
      </c>
      <c r="I499" s="90"/>
      <c r="J499" s="175" t="s">
        <v>110</v>
      </c>
      <c r="K499" s="175"/>
      <c r="L499" s="175"/>
      <c r="M499" s="175"/>
      <c r="N499" s="175"/>
    </row>
    <row r="500" spans="1:14" ht="12.75">
      <c r="A500" s="174"/>
      <c r="B500" s="174"/>
      <c r="C500" s="88"/>
      <c r="D500" s="174"/>
      <c r="E500" s="91" t="s">
        <v>111</v>
      </c>
      <c r="F500" s="92"/>
      <c r="G500" s="92"/>
      <c r="H500" s="92"/>
      <c r="I500" s="93"/>
      <c r="J500" s="174"/>
      <c r="K500" s="174"/>
      <c r="L500" s="174"/>
      <c r="M500" s="174"/>
      <c r="N500" s="174"/>
    </row>
    <row r="501" spans="1:14" ht="12.75">
      <c r="A501" s="63">
        <v>21</v>
      </c>
      <c r="B501" s="176" t="s">
        <v>149</v>
      </c>
      <c r="C501" s="63"/>
      <c r="D501" s="74" t="s">
        <v>121</v>
      </c>
      <c r="E501" s="75">
        <v>60</v>
      </c>
      <c r="F501" s="66" t="s">
        <v>113</v>
      </c>
      <c r="G501" s="66" t="s">
        <v>113</v>
      </c>
      <c r="H501" s="66" t="s">
        <v>113</v>
      </c>
      <c r="I501" s="67"/>
      <c r="J501" s="164" t="s">
        <v>148</v>
      </c>
      <c r="K501" s="165"/>
      <c r="L501" s="165"/>
      <c r="M501" s="165"/>
      <c r="N501" s="166"/>
    </row>
    <row r="502" spans="2:14" ht="12.75">
      <c r="B502" s="177"/>
      <c r="C502" s="62"/>
      <c r="D502" s="74" t="s">
        <v>115</v>
      </c>
      <c r="E502" s="75">
        <v>3</v>
      </c>
      <c r="F502" s="68" t="e">
        <f>+((+#REF!*4)*100)/#REF!</f>
        <v>#REF!</v>
      </c>
      <c r="G502" s="68" t="e">
        <f>+((+#REF!*4)*100)/#REF!</f>
        <v>#REF!</v>
      </c>
      <c r="H502" s="68" t="e">
        <f>+((+#REF!*4)*100)/#REF!</f>
        <v>#REF!</v>
      </c>
      <c r="I502" s="69"/>
      <c r="J502" s="167"/>
      <c r="K502" s="168"/>
      <c r="L502" s="168"/>
      <c r="M502" s="168"/>
      <c r="N502" s="169"/>
    </row>
    <row r="503" spans="2:14" ht="12.75">
      <c r="B503" s="177"/>
      <c r="C503" s="62"/>
      <c r="D503" s="74" t="s">
        <v>114</v>
      </c>
      <c r="E503" s="75">
        <v>25</v>
      </c>
      <c r="F503" s="70" t="e">
        <f>+((+#REF!*4)*100)/#REF!</f>
        <v>#REF!</v>
      </c>
      <c r="G503" s="70" t="e">
        <f>+((+#REF!*4)*100)/#REF!</f>
        <v>#REF!</v>
      </c>
      <c r="H503" s="70" t="e">
        <f>+((+#REF!*4)*100)/#REF!</f>
        <v>#REF!</v>
      </c>
      <c r="I503" s="69"/>
      <c r="J503" s="167"/>
      <c r="K503" s="168"/>
      <c r="L503" s="168"/>
      <c r="M503" s="168"/>
      <c r="N503" s="169"/>
    </row>
    <row r="504" spans="2:14" ht="12.75">
      <c r="B504" s="177"/>
      <c r="C504" s="62"/>
      <c r="D504" s="74" t="s">
        <v>117</v>
      </c>
      <c r="E504" s="75" t="s">
        <v>170</v>
      </c>
      <c r="F504" s="70" t="e">
        <f>+((+#REF!*4)*100)/#REF!</f>
        <v>#REF!</v>
      </c>
      <c r="G504" s="70" t="e">
        <f>+((+#REF!*4)*100)/#REF!</f>
        <v>#REF!</v>
      </c>
      <c r="H504" s="70" t="e">
        <f>+((+#REF!*4)*100)/#REF!</f>
        <v>#REF!</v>
      </c>
      <c r="I504" s="69"/>
      <c r="J504" s="167"/>
      <c r="K504" s="168"/>
      <c r="L504" s="168"/>
      <c r="M504" s="168"/>
      <c r="N504" s="169"/>
    </row>
    <row r="505" spans="2:14" ht="12.75">
      <c r="B505" s="177"/>
      <c r="C505" s="62"/>
      <c r="D505" s="74" t="s">
        <v>118</v>
      </c>
      <c r="E505" s="75">
        <v>45</v>
      </c>
      <c r="F505" s="70" t="e">
        <f>+((+#REF!*4)*100)/#REF!</f>
        <v>#REF!</v>
      </c>
      <c r="G505" s="70" t="e">
        <f>+((+#REF!*4)*100)/#REF!</f>
        <v>#REF!</v>
      </c>
      <c r="H505" s="70" t="e">
        <f>+((+#REF!*4)*100)/#REF!</f>
        <v>#REF!</v>
      </c>
      <c r="I505" s="69"/>
      <c r="J505" s="167"/>
      <c r="K505" s="168"/>
      <c r="L505" s="168"/>
      <c r="M505" s="168"/>
      <c r="N505" s="169"/>
    </row>
    <row r="506" spans="2:14" ht="12.75">
      <c r="B506" s="177"/>
      <c r="C506" s="62"/>
      <c r="D506" s="74" t="s">
        <v>125</v>
      </c>
      <c r="E506" s="75">
        <v>40</v>
      </c>
      <c r="F506" s="70" t="e">
        <f>+((+#REF!*4)*100)/#REF!</f>
        <v>#REF!</v>
      </c>
      <c r="G506" s="70" t="e">
        <f>+((+#REF!*4)*100)/#REF!</f>
        <v>#REF!</v>
      </c>
      <c r="H506" s="70" t="e">
        <f>+((+#REF!*4)*100)/#REF!</f>
        <v>#REF!</v>
      </c>
      <c r="I506" s="69"/>
      <c r="J506" s="167"/>
      <c r="K506" s="168"/>
      <c r="L506" s="168"/>
      <c r="M506" s="168"/>
      <c r="N506" s="169"/>
    </row>
    <row r="507" spans="2:14" ht="12.75">
      <c r="B507" s="177"/>
      <c r="C507" s="62"/>
      <c r="D507" s="74" t="s">
        <v>134</v>
      </c>
      <c r="E507" s="75">
        <v>40</v>
      </c>
      <c r="F507" s="70" t="e">
        <f>+((+#REF!*4)*100)/#REF!</f>
        <v>#REF!</v>
      </c>
      <c r="G507" s="70" t="e">
        <f>+((+#REF!*4)*100)/#REF!</f>
        <v>#REF!</v>
      </c>
      <c r="H507" s="70" t="e">
        <f>+((+#REF!*4)*100)/#REF!</f>
        <v>#REF!</v>
      </c>
      <c r="I507" s="69"/>
      <c r="J507" s="167"/>
      <c r="K507" s="168"/>
      <c r="L507" s="168"/>
      <c r="M507" s="168"/>
      <c r="N507" s="169"/>
    </row>
    <row r="508" spans="2:14" ht="12.75">
      <c r="B508" s="177"/>
      <c r="C508" s="62"/>
      <c r="D508" s="74" t="s">
        <v>116</v>
      </c>
      <c r="E508" s="75">
        <v>0.1</v>
      </c>
      <c r="F508" s="70" t="e">
        <f>+((+#REF!*4)*100)/#REF!</f>
        <v>#REF!</v>
      </c>
      <c r="G508" s="70" t="e">
        <f>+((+#REF!*4)*100)/#REF!</f>
        <v>#REF!</v>
      </c>
      <c r="H508" s="70" t="e">
        <f>+((+#REF!*4)*100)/#REF!</f>
        <v>#REF!</v>
      </c>
      <c r="I508" s="69"/>
      <c r="J508" s="167"/>
      <c r="K508" s="168"/>
      <c r="L508" s="168"/>
      <c r="M508" s="168"/>
      <c r="N508" s="169"/>
    </row>
    <row r="509" spans="2:14" ht="12.75">
      <c r="B509" s="177"/>
      <c r="C509" s="62"/>
      <c r="D509" s="74"/>
      <c r="E509" s="75"/>
      <c r="F509" s="70" t="e">
        <f>+((+#REF!*4)*100)/#REF!</f>
        <v>#REF!</v>
      </c>
      <c r="G509" s="70" t="e">
        <f>+((+#REF!*4)*100)/#REF!</f>
        <v>#REF!</v>
      </c>
      <c r="H509" s="70" t="e">
        <f>+((+#REF!*4)*100)/#REF!</f>
        <v>#REF!</v>
      </c>
      <c r="I509" s="69"/>
      <c r="J509" s="167"/>
      <c r="K509" s="168"/>
      <c r="L509" s="168"/>
      <c r="M509" s="168"/>
      <c r="N509" s="169"/>
    </row>
    <row r="510" spans="2:14" ht="12.75">
      <c r="B510" s="177"/>
      <c r="C510" s="62"/>
      <c r="D510" s="64"/>
      <c r="E510" s="70"/>
      <c r="F510" s="70" t="e">
        <f>+((+#REF!*4)*100)/#REF!</f>
        <v>#REF!</v>
      </c>
      <c r="G510" s="70" t="e">
        <f>+((+#REF!*4)*100)/#REF!</f>
        <v>#REF!</v>
      </c>
      <c r="H510" s="70" t="e">
        <f>+((+#REF!*4)*100)/#REF!</f>
        <v>#REF!</v>
      </c>
      <c r="I510" s="69"/>
      <c r="J510" s="167"/>
      <c r="K510" s="168"/>
      <c r="L510" s="168"/>
      <c r="M510" s="168"/>
      <c r="N510" s="169"/>
    </row>
    <row r="511" spans="2:14" ht="12.75">
      <c r="B511" s="177"/>
      <c r="C511" s="62"/>
      <c r="D511" s="64"/>
      <c r="E511" s="70"/>
      <c r="F511" s="70" t="e">
        <f>+((+#REF!*4)*100)/#REF!</f>
        <v>#REF!</v>
      </c>
      <c r="G511" s="70" t="e">
        <f>+((+#REF!*4)*100)/#REF!</f>
        <v>#REF!</v>
      </c>
      <c r="H511" s="70" t="e">
        <f>+((+#REF!*4)*100)/#REF!</f>
        <v>#REF!</v>
      </c>
      <c r="I511" s="69"/>
      <c r="J511" s="167"/>
      <c r="K511" s="168"/>
      <c r="L511" s="168"/>
      <c r="M511" s="168"/>
      <c r="N511" s="169"/>
    </row>
    <row r="512" spans="2:14" ht="12.75">
      <c r="B512" s="177"/>
      <c r="C512" s="62"/>
      <c r="D512" s="64"/>
      <c r="E512" s="70"/>
      <c r="F512" s="70" t="e">
        <f>+((+#REF!*4)*100)/#REF!</f>
        <v>#REF!</v>
      </c>
      <c r="G512" s="70" t="e">
        <f>+((+#REF!*4)*100)/#REF!</f>
        <v>#REF!</v>
      </c>
      <c r="H512" s="70" t="e">
        <f>+((+#REF!*4)*100)/#REF!</f>
        <v>#REF!</v>
      </c>
      <c r="I512" s="69"/>
      <c r="J512" s="167"/>
      <c r="K512" s="168"/>
      <c r="L512" s="168"/>
      <c r="M512" s="168"/>
      <c r="N512" s="169"/>
    </row>
    <row r="513" spans="2:14" ht="12.75">
      <c r="B513" s="177"/>
      <c r="C513" s="62"/>
      <c r="D513" s="64"/>
      <c r="E513" s="70"/>
      <c r="F513" s="70" t="e">
        <f>+((+#REF!*4)*100)/#REF!</f>
        <v>#REF!</v>
      </c>
      <c r="G513" s="70" t="e">
        <f>+((+#REF!*4)*100)/#REF!</f>
        <v>#REF!</v>
      </c>
      <c r="H513" s="70" t="e">
        <f>+((+#REF!*4)*100)/#REF!</f>
        <v>#REF!</v>
      </c>
      <c r="I513" s="69"/>
      <c r="J513" s="167"/>
      <c r="K513" s="168"/>
      <c r="L513" s="168"/>
      <c r="M513" s="168"/>
      <c r="N513" s="169"/>
    </row>
    <row r="514" spans="2:14" ht="12.75">
      <c r="B514" s="177"/>
      <c r="C514" s="62"/>
      <c r="D514" s="64"/>
      <c r="E514" s="70"/>
      <c r="F514" s="70" t="e">
        <f>+((+#REF!*4)*100)/#REF!</f>
        <v>#REF!</v>
      </c>
      <c r="G514" s="70" t="e">
        <f>+((+#REF!*4)*100)/#REF!</f>
        <v>#REF!</v>
      </c>
      <c r="H514" s="70" t="e">
        <f>+((+#REF!*4)*100)/#REF!</f>
        <v>#REF!</v>
      </c>
      <c r="I514" s="69"/>
      <c r="J514" s="167"/>
      <c r="K514" s="168"/>
      <c r="L514" s="168"/>
      <c r="M514" s="168"/>
      <c r="N514" s="169"/>
    </row>
    <row r="515" spans="2:14" ht="12.75">
      <c r="B515" s="177"/>
      <c r="C515" s="62"/>
      <c r="D515" s="64"/>
      <c r="E515" s="70"/>
      <c r="F515" s="70" t="e">
        <f>+((+#REF!*4)*100)/#REF!</f>
        <v>#REF!</v>
      </c>
      <c r="G515" s="70" t="e">
        <f>+((+#REF!*4)*100)/#REF!</f>
        <v>#REF!</v>
      </c>
      <c r="H515" s="70" t="e">
        <f>+((+#REF!*4)*100)/#REF!</f>
        <v>#REF!</v>
      </c>
      <c r="I515" s="69"/>
      <c r="J515" s="167"/>
      <c r="K515" s="168"/>
      <c r="L515" s="168"/>
      <c r="M515" s="168"/>
      <c r="N515" s="169"/>
    </row>
    <row r="516" spans="2:14" ht="12.75">
      <c r="B516" s="177"/>
      <c r="C516" s="62"/>
      <c r="D516" s="64"/>
      <c r="E516" s="70"/>
      <c r="F516" s="70" t="e">
        <f>+((+#REF!*4)*100)/#REF!</f>
        <v>#REF!</v>
      </c>
      <c r="G516" s="70" t="e">
        <f>+((+#REF!*4)*100)/#REF!</f>
        <v>#REF!</v>
      </c>
      <c r="H516" s="70" t="e">
        <f>+((+#REF!*4)*100)/#REF!</f>
        <v>#REF!</v>
      </c>
      <c r="I516" s="69"/>
      <c r="J516" s="167"/>
      <c r="K516" s="168"/>
      <c r="L516" s="168"/>
      <c r="M516" s="168"/>
      <c r="N516" s="169"/>
    </row>
    <row r="517" spans="2:14" ht="12.75">
      <c r="B517" s="177"/>
      <c r="C517" s="62"/>
      <c r="D517" s="64"/>
      <c r="E517" s="70"/>
      <c r="F517" s="70" t="e">
        <f>+((+#REF!*4)*100)/#REF!</f>
        <v>#REF!</v>
      </c>
      <c r="G517" s="70" t="e">
        <f>+((+#REF!*4)*100)/#REF!</f>
        <v>#REF!</v>
      </c>
      <c r="H517" s="70" t="e">
        <f>+((+#REF!*4)*100)/#REF!</f>
        <v>#REF!</v>
      </c>
      <c r="I517" s="69"/>
      <c r="J517" s="167"/>
      <c r="K517" s="168"/>
      <c r="L517" s="168"/>
      <c r="M517" s="168"/>
      <c r="N517" s="169"/>
    </row>
    <row r="518" spans="2:14" ht="12.75">
      <c r="B518" s="177"/>
      <c r="C518" s="62"/>
      <c r="D518" s="64"/>
      <c r="E518" s="70"/>
      <c r="F518" s="70" t="e">
        <f>+((+#REF!*4)*100)/#REF!</f>
        <v>#REF!</v>
      </c>
      <c r="G518" s="70" t="e">
        <f>+((+#REF!*4)*100)/#REF!</f>
        <v>#REF!</v>
      </c>
      <c r="H518" s="70" t="e">
        <f>+((+#REF!*4)*100)/#REF!</f>
        <v>#REF!</v>
      </c>
      <c r="I518" s="69"/>
      <c r="J518" s="167"/>
      <c r="K518" s="168"/>
      <c r="L518" s="168"/>
      <c r="M518" s="168"/>
      <c r="N518" s="169"/>
    </row>
    <row r="519" spans="2:14" ht="12.75">
      <c r="B519" s="177"/>
      <c r="C519" s="62"/>
      <c r="D519" s="64"/>
      <c r="E519" s="70"/>
      <c r="F519" s="70" t="e">
        <f>+((+#REF!*4)*100)/#REF!</f>
        <v>#REF!</v>
      </c>
      <c r="G519" s="70" t="e">
        <f>+((+#REF!*4)*100)/#REF!</f>
        <v>#REF!</v>
      </c>
      <c r="H519" s="70" t="e">
        <f>+((+#REF!*4)*100)/#REF!</f>
        <v>#REF!</v>
      </c>
      <c r="I519" s="69"/>
      <c r="J519" s="167"/>
      <c r="K519" s="168"/>
      <c r="L519" s="168"/>
      <c r="M519" s="168"/>
      <c r="N519" s="169"/>
    </row>
    <row r="520" spans="2:14" ht="12.75">
      <c r="B520" s="177"/>
      <c r="C520" s="62"/>
      <c r="D520" s="64"/>
      <c r="E520" s="70"/>
      <c r="F520" s="68"/>
      <c r="G520" s="68"/>
      <c r="H520" s="68"/>
      <c r="I520" s="69"/>
      <c r="J520" s="167"/>
      <c r="K520" s="168"/>
      <c r="L520" s="168"/>
      <c r="M520" s="168"/>
      <c r="N520" s="169"/>
    </row>
    <row r="521" spans="2:14" ht="12.75">
      <c r="B521" s="178"/>
      <c r="C521" s="62"/>
      <c r="D521" s="71"/>
      <c r="E521" s="72"/>
      <c r="F521" s="73" t="e">
        <f>SUM(F502:F519)</f>
        <v>#REF!</v>
      </c>
      <c r="G521" s="73" t="e">
        <f>SUM(G502:G519)</f>
        <v>#REF!</v>
      </c>
      <c r="H521" s="73" t="e">
        <f>SUM(H502:H519)</f>
        <v>#REF!</v>
      </c>
      <c r="I521" s="69"/>
      <c r="J521" s="170"/>
      <c r="K521" s="171"/>
      <c r="L521" s="171"/>
      <c r="M521" s="171"/>
      <c r="N521" s="172"/>
    </row>
    <row r="522" spans="2:14" ht="12.75">
      <c r="B522" s="61"/>
      <c r="C522" s="62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2:14" ht="12.75">
      <c r="B523" s="61"/>
      <c r="C523" s="62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1:14" ht="12.75">
      <c r="A524" s="173" t="s">
        <v>359</v>
      </c>
      <c r="B524" s="173" t="s">
        <v>360</v>
      </c>
      <c r="C524" s="88"/>
      <c r="D524" s="175" t="s">
        <v>105</v>
      </c>
      <c r="E524" s="89" t="s">
        <v>106</v>
      </c>
      <c r="F524" s="89" t="s">
        <v>107</v>
      </c>
      <c r="G524" s="89" t="s">
        <v>108</v>
      </c>
      <c r="H524" s="89" t="s">
        <v>109</v>
      </c>
      <c r="I524" s="90"/>
      <c r="J524" s="175" t="s">
        <v>110</v>
      </c>
      <c r="K524" s="175"/>
      <c r="L524" s="175"/>
      <c r="M524" s="175"/>
      <c r="N524" s="175"/>
    </row>
    <row r="525" spans="1:14" ht="12.75">
      <c r="A525" s="174"/>
      <c r="B525" s="174"/>
      <c r="C525" s="88"/>
      <c r="D525" s="174"/>
      <c r="E525" s="91" t="s">
        <v>111</v>
      </c>
      <c r="F525" s="92"/>
      <c r="G525" s="92"/>
      <c r="H525" s="92"/>
      <c r="I525" s="93"/>
      <c r="J525" s="174"/>
      <c r="K525" s="174"/>
      <c r="L525" s="174"/>
      <c r="M525" s="174"/>
      <c r="N525" s="174"/>
    </row>
    <row r="526" spans="1:14" ht="12.75">
      <c r="A526" s="63">
        <v>22</v>
      </c>
      <c r="B526" s="176" t="s">
        <v>150</v>
      </c>
      <c r="C526" s="63"/>
      <c r="D526" s="74" t="s">
        <v>121</v>
      </c>
      <c r="E526" s="78">
        <v>60</v>
      </c>
      <c r="F526" s="66" t="s">
        <v>113</v>
      </c>
      <c r="G526" s="66" t="s">
        <v>113</v>
      </c>
      <c r="H526" s="66" t="s">
        <v>113</v>
      </c>
      <c r="I526" s="67"/>
      <c r="J526" s="164" t="s">
        <v>535</v>
      </c>
      <c r="K526" s="165"/>
      <c r="L526" s="165"/>
      <c r="M526" s="165"/>
      <c r="N526" s="166"/>
    </row>
    <row r="527" spans="2:14" ht="12.75">
      <c r="B527" s="177"/>
      <c r="C527" s="62"/>
      <c r="D527" s="74" t="s">
        <v>125</v>
      </c>
      <c r="E527" s="78">
        <v>40</v>
      </c>
      <c r="F527" s="68" t="e">
        <f>+((+#REF!*4)*100)/#REF!</f>
        <v>#REF!</v>
      </c>
      <c r="G527" s="68" t="e">
        <f>+((+#REF!*4)*100)/#REF!</f>
        <v>#REF!</v>
      </c>
      <c r="H527" s="68" t="e">
        <f>+((+#REF!*4)*100)/#REF!</f>
        <v>#REF!</v>
      </c>
      <c r="I527" s="69"/>
      <c r="J527" s="167"/>
      <c r="K527" s="168"/>
      <c r="L527" s="168"/>
      <c r="M527" s="168"/>
      <c r="N527" s="169"/>
    </row>
    <row r="528" spans="2:14" ht="12.75">
      <c r="B528" s="177"/>
      <c r="C528" s="62"/>
      <c r="D528" s="74" t="s">
        <v>533</v>
      </c>
      <c r="E528" s="78">
        <v>40</v>
      </c>
      <c r="F528" s="70" t="e">
        <f>+((+#REF!*4)*100)/#REF!</f>
        <v>#REF!</v>
      </c>
      <c r="G528" s="70" t="e">
        <f>+((+#REF!*4)*100)/#REF!</f>
        <v>#REF!</v>
      </c>
      <c r="H528" s="70" t="e">
        <f>+((+#REF!*4)*100)/#REF!</f>
        <v>#REF!</v>
      </c>
      <c r="I528" s="69"/>
      <c r="J528" s="167"/>
      <c r="K528" s="168"/>
      <c r="L528" s="168"/>
      <c r="M528" s="168"/>
      <c r="N528" s="169"/>
    </row>
    <row r="529" spans="2:14" ht="12.75">
      <c r="B529" s="177"/>
      <c r="C529" s="62"/>
      <c r="D529" s="74" t="s">
        <v>134</v>
      </c>
      <c r="E529" s="78">
        <v>40</v>
      </c>
      <c r="F529" s="70" t="e">
        <f>+((+#REF!*4)*100)/#REF!</f>
        <v>#REF!</v>
      </c>
      <c r="G529" s="70" t="e">
        <f>+((+#REF!*4)*100)/#REF!</f>
        <v>#REF!</v>
      </c>
      <c r="H529" s="70" t="e">
        <f>+((+#REF!*4)*100)/#REF!</f>
        <v>#REF!</v>
      </c>
      <c r="I529" s="69"/>
      <c r="J529" s="167"/>
      <c r="K529" s="168"/>
      <c r="L529" s="168"/>
      <c r="M529" s="168"/>
      <c r="N529" s="169"/>
    </row>
    <row r="530" spans="2:14" ht="12.75">
      <c r="B530" s="177"/>
      <c r="C530" s="62"/>
      <c r="D530" s="74" t="s">
        <v>115</v>
      </c>
      <c r="E530" s="78">
        <v>3</v>
      </c>
      <c r="F530" s="70" t="e">
        <f>+((+#REF!*4)*100)/#REF!</f>
        <v>#REF!</v>
      </c>
      <c r="G530" s="70" t="e">
        <f>+((+#REF!*4)*100)/#REF!</f>
        <v>#REF!</v>
      </c>
      <c r="H530" s="70" t="e">
        <f>+((+#REF!*4)*100)/#REF!</f>
        <v>#REF!</v>
      </c>
      <c r="I530" s="69"/>
      <c r="J530" s="167"/>
      <c r="K530" s="168"/>
      <c r="L530" s="168"/>
      <c r="M530" s="168"/>
      <c r="N530" s="169"/>
    </row>
    <row r="531" spans="2:14" ht="12.75">
      <c r="B531" s="177"/>
      <c r="C531" s="62"/>
      <c r="D531" s="74" t="s">
        <v>117</v>
      </c>
      <c r="E531" s="78" t="s">
        <v>170</v>
      </c>
      <c r="F531" s="70" t="e">
        <f>+((+#REF!*4)*100)/#REF!</f>
        <v>#REF!</v>
      </c>
      <c r="G531" s="70" t="e">
        <f>+((+#REF!*4)*100)/#REF!</f>
        <v>#REF!</v>
      </c>
      <c r="H531" s="70" t="e">
        <f>+((+#REF!*4)*100)/#REF!</f>
        <v>#REF!</v>
      </c>
      <c r="I531" s="69"/>
      <c r="J531" s="167"/>
      <c r="K531" s="168"/>
      <c r="L531" s="168"/>
      <c r="M531" s="168"/>
      <c r="N531" s="169"/>
    </row>
    <row r="532" spans="2:14" ht="12.75">
      <c r="B532" s="177"/>
      <c r="C532" s="62"/>
      <c r="D532" s="74" t="s">
        <v>116</v>
      </c>
      <c r="E532" s="78">
        <v>0.1</v>
      </c>
      <c r="F532" s="70" t="e">
        <f>+((+#REF!*4)*100)/#REF!</f>
        <v>#REF!</v>
      </c>
      <c r="G532" s="70" t="e">
        <f>+((+#REF!*4)*100)/#REF!</f>
        <v>#REF!</v>
      </c>
      <c r="H532" s="70" t="e">
        <f>+((+#REF!*4)*100)/#REF!</f>
        <v>#REF!</v>
      </c>
      <c r="I532" s="69"/>
      <c r="J532" s="167"/>
      <c r="K532" s="168"/>
      <c r="L532" s="168"/>
      <c r="M532" s="168"/>
      <c r="N532" s="169"/>
    </row>
    <row r="533" spans="2:14" ht="12.75">
      <c r="B533" s="177"/>
      <c r="C533" s="62"/>
      <c r="D533" s="64"/>
      <c r="E533" s="65"/>
      <c r="F533" s="70" t="e">
        <f>+((+#REF!*4)*100)/#REF!</f>
        <v>#REF!</v>
      </c>
      <c r="G533" s="70" t="e">
        <f>+((+#REF!*4)*100)/#REF!</f>
        <v>#REF!</v>
      </c>
      <c r="H533" s="70" t="e">
        <f>+((+#REF!*4)*100)/#REF!</f>
        <v>#REF!</v>
      </c>
      <c r="I533" s="69"/>
      <c r="J533" s="167"/>
      <c r="K533" s="168"/>
      <c r="L533" s="168"/>
      <c r="M533" s="168"/>
      <c r="N533" s="169"/>
    </row>
    <row r="534" spans="2:14" ht="12.75">
      <c r="B534" s="177"/>
      <c r="C534" s="62"/>
      <c r="D534" s="64"/>
      <c r="E534" s="70"/>
      <c r="F534" s="70" t="e">
        <f>+((+#REF!*4)*100)/#REF!</f>
        <v>#REF!</v>
      </c>
      <c r="G534" s="70" t="e">
        <f>+((+#REF!*4)*100)/#REF!</f>
        <v>#REF!</v>
      </c>
      <c r="H534" s="70" t="e">
        <f>+((+#REF!*4)*100)/#REF!</f>
        <v>#REF!</v>
      </c>
      <c r="I534" s="69"/>
      <c r="J534" s="167"/>
      <c r="K534" s="168"/>
      <c r="L534" s="168"/>
      <c r="M534" s="168"/>
      <c r="N534" s="169"/>
    </row>
    <row r="535" spans="2:14" ht="12.75">
      <c r="B535" s="177"/>
      <c r="C535" s="62"/>
      <c r="D535" s="64"/>
      <c r="E535" s="70"/>
      <c r="F535" s="70" t="e">
        <f>+((+#REF!*4)*100)/#REF!</f>
        <v>#REF!</v>
      </c>
      <c r="G535" s="70" t="e">
        <f>+((+#REF!*4)*100)/#REF!</f>
        <v>#REF!</v>
      </c>
      <c r="H535" s="70" t="e">
        <f>+((+#REF!*4)*100)/#REF!</f>
        <v>#REF!</v>
      </c>
      <c r="I535" s="69"/>
      <c r="J535" s="167"/>
      <c r="K535" s="168"/>
      <c r="L535" s="168"/>
      <c r="M535" s="168"/>
      <c r="N535" s="169"/>
    </row>
    <row r="536" spans="2:14" ht="12.75">
      <c r="B536" s="177"/>
      <c r="C536" s="62"/>
      <c r="D536" s="64"/>
      <c r="E536" s="70"/>
      <c r="F536" s="70" t="e">
        <f>+((+#REF!*4)*100)/#REF!</f>
        <v>#REF!</v>
      </c>
      <c r="G536" s="70" t="e">
        <f>+((+#REF!*4)*100)/#REF!</f>
        <v>#REF!</v>
      </c>
      <c r="H536" s="70" t="e">
        <f>+((+#REF!*4)*100)/#REF!</f>
        <v>#REF!</v>
      </c>
      <c r="I536" s="69"/>
      <c r="J536" s="167"/>
      <c r="K536" s="168"/>
      <c r="L536" s="168"/>
      <c r="M536" s="168"/>
      <c r="N536" s="169"/>
    </row>
    <row r="537" spans="2:14" ht="12.75">
      <c r="B537" s="177"/>
      <c r="C537" s="62"/>
      <c r="D537" s="64"/>
      <c r="E537" s="70"/>
      <c r="F537" s="70" t="e">
        <f>+((+#REF!*4)*100)/#REF!</f>
        <v>#REF!</v>
      </c>
      <c r="G537" s="70" t="e">
        <f>+((+#REF!*4)*100)/#REF!</f>
        <v>#REF!</v>
      </c>
      <c r="H537" s="70" t="e">
        <f>+((+#REF!*4)*100)/#REF!</f>
        <v>#REF!</v>
      </c>
      <c r="I537" s="69"/>
      <c r="J537" s="167"/>
      <c r="K537" s="168"/>
      <c r="L537" s="168"/>
      <c r="M537" s="168"/>
      <c r="N537" s="169"/>
    </row>
    <row r="538" spans="2:14" ht="12.75">
      <c r="B538" s="177"/>
      <c r="C538" s="62"/>
      <c r="D538" s="64"/>
      <c r="E538" s="70"/>
      <c r="F538" s="70" t="e">
        <f>+((+#REF!*4)*100)/#REF!</f>
        <v>#REF!</v>
      </c>
      <c r="G538" s="70" t="e">
        <f>+((+#REF!*4)*100)/#REF!</f>
        <v>#REF!</v>
      </c>
      <c r="H538" s="70" t="e">
        <f>+((+#REF!*4)*100)/#REF!</f>
        <v>#REF!</v>
      </c>
      <c r="I538" s="69"/>
      <c r="J538" s="167"/>
      <c r="K538" s="168"/>
      <c r="L538" s="168"/>
      <c r="M538" s="168"/>
      <c r="N538" s="169"/>
    </row>
    <row r="539" spans="2:14" ht="12.75">
      <c r="B539" s="177"/>
      <c r="C539" s="62"/>
      <c r="D539" s="64"/>
      <c r="E539" s="70"/>
      <c r="F539" s="70" t="e">
        <f>+((+#REF!*4)*100)/#REF!</f>
        <v>#REF!</v>
      </c>
      <c r="G539" s="70" t="e">
        <f>+((+#REF!*4)*100)/#REF!</f>
        <v>#REF!</v>
      </c>
      <c r="H539" s="70" t="e">
        <f>+((+#REF!*4)*100)/#REF!</f>
        <v>#REF!</v>
      </c>
      <c r="I539" s="69"/>
      <c r="J539" s="167"/>
      <c r="K539" s="168"/>
      <c r="L539" s="168"/>
      <c r="M539" s="168"/>
      <c r="N539" s="169"/>
    </row>
    <row r="540" spans="2:14" ht="12.75">
      <c r="B540" s="177"/>
      <c r="C540" s="62"/>
      <c r="D540" s="64"/>
      <c r="E540" s="70"/>
      <c r="F540" s="70" t="e">
        <f>+((+#REF!*4)*100)/#REF!</f>
        <v>#REF!</v>
      </c>
      <c r="G540" s="70" t="e">
        <f>+((+#REF!*4)*100)/#REF!</f>
        <v>#REF!</v>
      </c>
      <c r="H540" s="70" t="e">
        <f>+((+#REF!*4)*100)/#REF!</f>
        <v>#REF!</v>
      </c>
      <c r="I540" s="69"/>
      <c r="J540" s="167"/>
      <c r="K540" s="168"/>
      <c r="L540" s="168"/>
      <c r="M540" s="168"/>
      <c r="N540" s="169"/>
    </row>
    <row r="541" spans="2:14" ht="12.75">
      <c r="B541" s="177"/>
      <c r="C541" s="62"/>
      <c r="D541" s="64"/>
      <c r="E541" s="70"/>
      <c r="F541" s="70" t="e">
        <f>+((+#REF!*4)*100)/#REF!</f>
        <v>#REF!</v>
      </c>
      <c r="G541" s="70" t="e">
        <f>+((+#REF!*4)*100)/#REF!</f>
        <v>#REF!</v>
      </c>
      <c r="H541" s="70" t="e">
        <f>+((+#REF!*4)*100)/#REF!</f>
        <v>#REF!</v>
      </c>
      <c r="I541" s="69"/>
      <c r="J541" s="167"/>
      <c r="K541" s="168"/>
      <c r="L541" s="168"/>
      <c r="M541" s="168"/>
      <c r="N541" s="169"/>
    </row>
    <row r="542" spans="2:14" ht="12.75">
      <c r="B542" s="177"/>
      <c r="C542" s="62"/>
      <c r="D542" s="64"/>
      <c r="E542" s="70"/>
      <c r="F542" s="70" t="e">
        <f>+((+#REF!*4)*100)/#REF!</f>
        <v>#REF!</v>
      </c>
      <c r="G542" s="70" t="e">
        <f>+((+#REF!*4)*100)/#REF!</f>
        <v>#REF!</v>
      </c>
      <c r="H542" s="70" t="e">
        <f>+((+#REF!*4)*100)/#REF!</f>
        <v>#REF!</v>
      </c>
      <c r="I542" s="69"/>
      <c r="J542" s="167"/>
      <c r="K542" s="168"/>
      <c r="L542" s="168"/>
      <c r="M542" s="168"/>
      <c r="N542" s="169"/>
    </row>
    <row r="543" spans="2:14" ht="12.75">
      <c r="B543" s="177"/>
      <c r="C543" s="62"/>
      <c r="D543" s="64"/>
      <c r="E543" s="70"/>
      <c r="F543" s="70" t="e">
        <f>+((+#REF!*4)*100)/#REF!</f>
        <v>#REF!</v>
      </c>
      <c r="G543" s="70" t="e">
        <f>+((+#REF!*4)*100)/#REF!</f>
        <v>#REF!</v>
      </c>
      <c r="H543" s="70" t="e">
        <f>+((+#REF!*4)*100)/#REF!</f>
        <v>#REF!</v>
      </c>
      <c r="I543" s="69"/>
      <c r="J543" s="167"/>
      <c r="K543" s="168"/>
      <c r="L543" s="168"/>
      <c r="M543" s="168"/>
      <c r="N543" s="169"/>
    </row>
    <row r="544" spans="2:14" ht="12.75">
      <c r="B544" s="177"/>
      <c r="C544" s="62"/>
      <c r="D544" s="64"/>
      <c r="E544" s="70"/>
      <c r="F544" s="70" t="e">
        <f>+((+#REF!*4)*100)/#REF!</f>
        <v>#REF!</v>
      </c>
      <c r="G544" s="70" t="e">
        <f>+((+#REF!*4)*100)/#REF!</f>
        <v>#REF!</v>
      </c>
      <c r="H544" s="70" t="e">
        <f>+((+#REF!*4)*100)/#REF!</f>
        <v>#REF!</v>
      </c>
      <c r="I544" s="69"/>
      <c r="J544" s="167"/>
      <c r="K544" s="168"/>
      <c r="L544" s="168"/>
      <c r="M544" s="168"/>
      <c r="N544" s="169"/>
    </row>
    <row r="545" spans="2:14" ht="12.75">
      <c r="B545" s="177"/>
      <c r="C545" s="62"/>
      <c r="D545" s="64"/>
      <c r="E545" s="70"/>
      <c r="F545" s="68"/>
      <c r="G545" s="68"/>
      <c r="H545" s="68"/>
      <c r="I545" s="69"/>
      <c r="J545" s="167"/>
      <c r="K545" s="168"/>
      <c r="L545" s="168"/>
      <c r="M545" s="168"/>
      <c r="N545" s="169"/>
    </row>
    <row r="546" spans="2:14" ht="12.75">
      <c r="B546" s="178"/>
      <c r="C546" s="62"/>
      <c r="D546" s="71"/>
      <c r="E546" s="72"/>
      <c r="F546" s="73" t="e">
        <f>SUM(F527:F544)</f>
        <v>#REF!</v>
      </c>
      <c r="G546" s="73" t="e">
        <f>SUM(G527:G544)</f>
        <v>#REF!</v>
      </c>
      <c r="H546" s="73" t="e">
        <f>SUM(H527:H544)</f>
        <v>#REF!</v>
      </c>
      <c r="I546" s="69"/>
      <c r="J546" s="170"/>
      <c r="K546" s="171"/>
      <c r="L546" s="171"/>
      <c r="M546" s="171"/>
      <c r="N546" s="172"/>
    </row>
    <row r="547" spans="2:14" ht="12.75">
      <c r="B547" s="61"/>
      <c r="C547" s="62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2:14" ht="12.75">
      <c r="B548" s="61"/>
      <c r="C548" s="62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1:14" ht="12.75">
      <c r="A549" s="173" t="s">
        <v>359</v>
      </c>
      <c r="B549" s="173" t="s">
        <v>360</v>
      </c>
      <c r="C549" s="88"/>
      <c r="D549" s="175" t="s">
        <v>105</v>
      </c>
      <c r="E549" s="89" t="s">
        <v>106</v>
      </c>
      <c r="F549" s="89" t="s">
        <v>107</v>
      </c>
      <c r="G549" s="89" t="s">
        <v>108</v>
      </c>
      <c r="H549" s="89" t="s">
        <v>109</v>
      </c>
      <c r="I549" s="90"/>
      <c r="J549" s="175" t="s">
        <v>110</v>
      </c>
      <c r="K549" s="175"/>
      <c r="L549" s="175"/>
      <c r="M549" s="175"/>
      <c r="N549" s="175"/>
    </row>
    <row r="550" spans="1:14" ht="12.75">
      <c r="A550" s="174"/>
      <c r="B550" s="174"/>
      <c r="C550" s="88"/>
      <c r="D550" s="174"/>
      <c r="E550" s="91" t="s">
        <v>111</v>
      </c>
      <c r="F550" s="92"/>
      <c r="G550" s="92"/>
      <c r="H550" s="92"/>
      <c r="I550" s="93"/>
      <c r="J550" s="174"/>
      <c r="K550" s="174"/>
      <c r="L550" s="174"/>
      <c r="M550" s="174"/>
      <c r="N550" s="174"/>
    </row>
    <row r="551" spans="1:14" ht="12.75">
      <c r="A551" s="63">
        <v>23</v>
      </c>
      <c r="B551" s="176" t="s">
        <v>151</v>
      </c>
      <c r="C551" s="63"/>
      <c r="D551" s="74" t="s">
        <v>127</v>
      </c>
      <c r="E551" s="78">
        <v>60</v>
      </c>
      <c r="F551" s="66" t="s">
        <v>113</v>
      </c>
      <c r="G551" s="66" t="s">
        <v>113</v>
      </c>
      <c r="H551" s="66" t="s">
        <v>113</v>
      </c>
      <c r="I551" s="67"/>
      <c r="J551" s="164" t="s">
        <v>532</v>
      </c>
      <c r="K551" s="165"/>
      <c r="L551" s="165"/>
      <c r="M551" s="165"/>
      <c r="N551" s="166"/>
    </row>
    <row r="552" spans="2:14" ht="12.75">
      <c r="B552" s="177"/>
      <c r="C552" s="62"/>
      <c r="D552" s="74" t="s">
        <v>125</v>
      </c>
      <c r="E552" s="78">
        <v>40</v>
      </c>
      <c r="F552" s="68" t="e">
        <f>+((+#REF!*4)*100)/#REF!</f>
        <v>#REF!</v>
      </c>
      <c r="G552" s="68" t="e">
        <f>+((+#REF!*4)*100)/#REF!</f>
        <v>#REF!</v>
      </c>
      <c r="H552" s="68" t="e">
        <f>+((+#REF!*4)*100)/#REF!</f>
        <v>#REF!</v>
      </c>
      <c r="I552" s="69"/>
      <c r="J552" s="167"/>
      <c r="K552" s="168"/>
      <c r="L552" s="168"/>
      <c r="M552" s="168"/>
      <c r="N552" s="169"/>
    </row>
    <row r="553" spans="2:14" ht="12.75">
      <c r="B553" s="177"/>
      <c r="C553" s="62"/>
      <c r="D553" s="74" t="s">
        <v>152</v>
      </c>
      <c r="E553" s="78">
        <v>40</v>
      </c>
      <c r="F553" s="70" t="e">
        <f>+((+#REF!*4)*100)/#REF!</f>
        <v>#REF!</v>
      </c>
      <c r="G553" s="70" t="e">
        <f>+((+#REF!*4)*100)/#REF!</f>
        <v>#REF!</v>
      </c>
      <c r="H553" s="70" t="e">
        <f>+((+#REF!*4)*100)/#REF!</f>
        <v>#REF!</v>
      </c>
      <c r="I553" s="69"/>
      <c r="J553" s="167"/>
      <c r="K553" s="168"/>
      <c r="L553" s="168"/>
      <c r="M553" s="168"/>
      <c r="N553" s="169"/>
    </row>
    <row r="554" spans="2:14" ht="12.75">
      <c r="B554" s="177"/>
      <c r="C554" s="62"/>
      <c r="D554" s="74" t="s">
        <v>118</v>
      </c>
      <c r="E554" s="78">
        <v>45</v>
      </c>
      <c r="F554" s="70" t="e">
        <f>+((+#REF!*4)*100)/#REF!</f>
        <v>#REF!</v>
      </c>
      <c r="G554" s="70" t="e">
        <f>+((+#REF!*4)*100)/#REF!</f>
        <v>#REF!</v>
      </c>
      <c r="H554" s="70" t="e">
        <f>+((+#REF!*4)*100)/#REF!</f>
        <v>#REF!</v>
      </c>
      <c r="I554" s="69"/>
      <c r="J554" s="167"/>
      <c r="K554" s="168"/>
      <c r="L554" s="168"/>
      <c r="M554" s="168"/>
      <c r="N554" s="169"/>
    </row>
    <row r="555" spans="2:14" ht="12.75">
      <c r="B555" s="177"/>
      <c r="C555" s="62"/>
      <c r="D555" s="74" t="s">
        <v>114</v>
      </c>
      <c r="E555" s="78">
        <v>25</v>
      </c>
      <c r="F555" s="70" t="e">
        <f>+((+#REF!*4)*100)/#REF!</f>
        <v>#REF!</v>
      </c>
      <c r="G555" s="70" t="e">
        <f>+((+#REF!*4)*100)/#REF!</f>
        <v>#REF!</v>
      </c>
      <c r="H555" s="70" t="e">
        <f>+((+#REF!*4)*100)/#REF!</f>
        <v>#REF!</v>
      </c>
      <c r="I555" s="69"/>
      <c r="J555" s="167"/>
      <c r="K555" s="168"/>
      <c r="L555" s="168"/>
      <c r="M555" s="168"/>
      <c r="N555" s="169"/>
    </row>
    <row r="556" spans="2:14" ht="12.75">
      <c r="B556" s="177"/>
      <c r="C556" s="62"/>
      <c r="D556" s="74" t="s">
        <v>115</v>
      </c>
      <c r="E556" s="78">
        <v>3</v>
      </c>
      <c r="F556" s="70" t="e">
        <f>+((+#REF!*4)*100)/#REF!</f>
        <v>#REF!</v>
      </c>
      <c r="G556" s="70" t="e">
        <f>+((+#REF!*4)*100)/#REF!</f>
        <v>#REF!</v>
      </c>
      <c r="H556" s="70" t="e">
        <f>+((+#REF!*4)*100)/#REF!</f>
        <v>#REF!</v>
      </c>
      <c r="I556" s="69"/>
      <c r="J556" s="167"/>
      <c r="K556" s="168"/>
      <c r="L556" s="168"/>
      <c r="M556" s="168"/>
      <c r="N556" s="169"/>
    </row>
    <row r="557" spans="2:14" ht="12.75">
      <c r="B557" s="177"/>
      <c r="C557" s="62"/>
      <c r="D557" s="74" t="s">
        <v>117</v>
      </c>
      <c r="E557" s="78" t="s">
        <v>170</v>
      </c>
      <c r="F557" s="70" t="e">
        <f>+((+#REF!*4)*100)/#REF!</f>
        <v>#REF!</v>
      </c>
      <c r="G557" s="70" t="e">
        <f>+((+#REF!*4)*100)/#REF!</f>
        <v>#REF!</v>
      </c>
      <c r="H557" s="70" t="e">
        <f>+((+#REF!*4)*100)/#REF!</f>
        <v>#REF!</v>
      </c>
      <c r="I557" s="69"/>
      <c r="J557" s="167"/>
      <c r="K557" s="168"/>
      <c r="L557" s="168"/>
      <c r="M557" s="168"/>
      <c r="N557" s="169"/>
    </row>
    <row r="558" spans="2:14" ht="12.75">
      <c r="B558" s="177"/>
      <c r="C558" s="62"/>
      <c r="D558" s="74" t="s">
        <v>116</v>
      </c>
      <c r="E558" s="78">
        <v>0.1</v>
      </c>
      <c r="F558" s="70" t="e">
        <f>+((+#REF!*4)*100)/#REF!</f>
        <v>#REF!</v>
      </c>
      <c r="G558" s="70" t="e">
        <f>+((+#REF!*4)*100)/#REF!</f>
        <v>#REF!</v>
      </c>
      <c r="H558" s="70" t="e">
        <f>+((+#REF!*4)*100)/#REF!</f>
        <v>#REF!</v>
      </c>
      <c r="I558" s="69"/>
      <c r="J558" s="167"/>
      <c r="K558" s="168"/>
      <c r="L558" s="168"/>
      <c r="M558" s="168"/>
      <c r="N558" s="169"/>
    </row>
    <row r="559" spans="2:14" ht="12.75">
      <c r="B559" s="177"/>
      <c r="C559" s="62"/>
      <c r="D559" s="64"/>
      <c r="E559" s="65"/>
      <c r="F559" s="70" t="e">
        <f>+((+#REF!*4)*100)/#REF!</f>
        <v>#REF!</v>
      </c>
      <c r="G559" s="70" t="e">
        <f>+((+#REF!*4)*100)/#REF!</f>
        <v>#REF!</v>
      </c>
      <c r="H559" s="70" t="e">
        <f>+((+#REF!*4)*100)/#REF!</f>
        <v>#REF!</v>
      </c>
      <c r="I559" s="69"/>
      <c r="J559" s="167"/>
      <c r="K559" s="168"/>
      <c r="L559" s="168"/>
      <c r="M559" s="168"/>
      <c r="N559" s="169"/>
    </row>
    <row r="560" spans="2:14" ht="12.75">
      <c r="B560" s="177"/>
      <c r="C560" s="62"/>
      <c r="D560" s="64"/>
      <c r="E560" s="65"/>
      <c r="F560" s="70" t="e">
        <f>+((+#REF!*4)*100)/#REF!</f>
        <v>#REF!</v>
      </c>
      <c r="G560" s="70" t="e">
        <f>+((+#REF!*4)*100)/#REF!</f>
        <v>#REF!</v>
      </c>
      <c r="H560" s="70" t="e">
        <f>+((+#REF!*4)*100)/#REF!</f>
        <v>#REF!</v>
      </c>
      <c r="I560" s="69"/>
      <c r="J560" s="167"/>
      <c r="K560" s="168"/>
      <c r="L560" s="168"/>
      <c r="M560" s="168"/>
      <c r="N560" s="169"/>
    </row>
    <row r="561" spans="2:14" ht="12.75">
      <c r="B561" s="177"/>
      <c r="C561" s="62"/>
      <c r="D561" s="64"/>
      <c r="E561" s="65"/>
      <c r="F561" s="70" t="e">
        <f>+((+#REF!*4)*100)/#REF!</f>
        <v>#REF!</v>
      </c>
      <c r="G561" s="70" t="e">
        <f>+((+#REF!*4)*100)/#REF!</f>
        <v>#REF!</v>
      </c>
      <c r="H561" s="70" t="e">
        <f>+((+#REF!*4)*100)/#REF!</f>
        <v>#REF!</v>
      </c>
      <c r="I561" s="69"/>
      <c r="J561" s="167"/>
      <c r="K561" s="168"/>
      <c r="L561" s="168"/>
      <c r="M561" s="168"/>
      <c r="N561" s="169"/>
    </row>
    <row r="562" spans="2:14" ht="12.75">
      <c r="B562" s="177"/>
      <c r="C562" s="62"/>
      <c r="D562" s="64"/>
      <c r="E562" s="65"/>
      <c r="F562" s="70" t="e">
        <f>+((+#REF!*4)*100)/#REF!</f>
        <v>#REF!</v>
      </c>
      <c r="G562" s="70" t="e">
        <f>+((+#REF!*4)*100)/#REF!</f>
        <v>#REF!</v>
      </c>
      <c r="H562" s="70" t="e">
        <f>+((+#REF!*4)*100)/#REF!</f>
        <v>#REF!</v>
      </c>
      <c r="I562" s="69"/>
      <c r="J562" s="167"/>
      <c r="K562" s="168"/>
      <c r="L562" s="168"/>
      <c r="M562" s="168"/>
      <c r="N562" s="169"/>
    </row>
    <row r="563" spans="2:14" ht="12.75">
      <c r="B563" s="177"/>
      <c r="C563" s="62"/>
      <c r="D563" s="64"/>
      <c r="E563" s="65"/>
      <c r="F563" s="70" t="e">
        <f>+((+#REF!*4)*100)/#REF!</f>
        <v>#REF!</v>
      </c>
      <c r="G563" s="70" t="e">
        <f>+((+#REF!*4)*100)/#REF!</f>
        <v>#REF!</v>
      </c>
      <c r="H563" s="70" t="e">
        <f>+((+#REF!*4)*100)/#REF!</f>
        <v>#REF!</v>
      </c>
      <c r="I563" s="69"/>
      <c r="J563" s="167"/>
      <c r="K563" s="168"/>
      <c r="L563" s="168"/>
      <c r="M563" s="168"/>
      <c r="N563" s="169"/>
    </row>
    <row r="564" spans="2:14" ht="12.75">
      <c r="B564" s="177"/>
      <c r="C564" s="62"/>
      <c r="D564" s="64"/>
      <c r="E564" s="70"/>
      <c r="F564" s="70" t="e">
        <f>+((+#REF!*4)*100)/#REF!</f>
        <v>#REF!</v>
      </c>
      <c r="G564" s="70" t="e">
        <f>+((+#REF!*4)*100)/#REF!</f>
        <v>#REF!</v>
      </c>
      <c r="H564" s="70" t="e">
        <f>+((+#REF!*4)*100)/#REF!</f>
        <v>#REF!</v>
      </c>
      <c r="I564" s="69"/>
      <c r="J564" s="167"/>
      <c r="K564" s="168"/>
      <c r="L564" s="168"/>
      <c r="M564" s="168"/>
      <c r="N564" s="169"/>
    </row>
    <row r="565" spans="2:14" ht="12.75">
      <c r="B565" s="177"/>
      <c r="C565" s="62"/>
      <c r="D565" s="64"/>
      <c r="E565" s="70"/>
      <c r="F565" s="70" t="e">
        <f>+((+#REF!*4)*100)/#REF!</f>
        <v>#REF!</v>
      </c>
      <c r="G565" s="70" t="e">
        <f>+((+#REF!*4)*100)/#REF!</f>
        <v>#REF!</v>
      </c>
      <c r="H565" s="70" t="e">
        <f>+((+#REF!*4)*100)/#REF!</f>
        <v>#REF!</v>
      </c>
      <c r="I565" s="69"/>
      <c r="J565" s="167"/>
      <c r="K565" s="168"/>
      <c r="L565" s="168"/>
      <c r="M565" s="168"/>
      <c r="N565" s="169"/>
    </row>
    <row r="566" spans="2:14" ht="12.75">
      <c r="B566" s="177"/>
      <c r="C566" s="62"/>
      <c r="D566" s="64"/>
      <c r="E566" s="70"/>
      <c r="F566" s="70" t="e">
        <f>+((+#REF!*4)*100)/#REF!</f>
        <v>#REF!</v>
      </c>
      <c r="G566" s="70" t="e">
        <f>+((+#REF!*4)*100)/#REF!</f>
        <v>#REF!</v>
      </c>
      <c r="H566" s="70" t="e">
        <f>+((+#REF!*4)*100)/#REF!</f>
        <v>#REF!</v>
      </c>
      <c r="I566" s="69"/>
      <c r="J566" s="167"/>
      <c r="K566" s="168"/>
      <c r="L566" s="168"/>
      <c r="M566" s="168"/>
      <c r="N566" s="169"/>
    </row>
    <row r="567" spans="2:14" ht="12.75">
      <c r="B567" s="177"/>
      <c r="C567" s="62"/>
      <c r="D567" s="64"/>
      <c r="E567" s="70"/>
      <c r="F567" s="70" t="e">
        <f>+((+#REF!*4)*100)/#REF!</f>
        <v>#REF!</v>
      </c>
      <c r="G567" s="70" t="e">
        <f>+((+#REF!*4)*100)/#REF!</f>
        <v>#REF!</v>
      </c>
      <c r="H567" s="70" t="e">
        <f>+((+#REF!*4)*100)/#REF!</f>
        <v>#REF!</v>
      </c>
      <c r="I567" s="69"/>
      <c r="J567" s="167"/>
      <c r="K567" s="168"/>
      <c r="L567" s="168"/>
      <c r="M567" s="168"/>
      <c r="N567" s="169"/>
    </row>
    <row r="568" spans="2:14" ht="12.75">
      <c r="B568" s="177"/>
      <c r="C568" s="62"/>
      <c r="D568" s="64"/>
      <c r="E568" s="70"/>
      <c r="F568" s="70" t="e">
        <f>+((+#REF!*4)*100)/#REF!</f>
        <v>#REF!</v>
      </c>
      <c r="G568" s="70" t="e">
        <f>+((+#REF!*4)*100)/#REF!</f>
        <v>#REF!</v>
      </c>
      <c r="H568" s="70" t="e">
        <f>+((+#REF!*4)*100)/#REF!</f>
        <v>#REF!</v>
      </c>
      <c r="I568" s="69"/>
      <c r="J568" s="167"/>
      <c r="K568" s="168"/>
      <c r="L568" s="168"/>
      <c r="M568" s="168"/>
      <c r="N568" s="169"/>
    </row>
    <row r="569" spans="2:14" ht="12.75">
      <c r="B569" s="177"/>
      <c r="C569" s="62"/>
      <c r="D569" s="64"/>
      <c r="E569" s="70"/>
      <c r="F569" s="70" t="e">
        <f>+((+#REF!*4)*100)/#REF!</f>
        <v>#REF!</v>
      </c>
      <c r="G569" s="70" t="e">
        <f>+((+#REF!*4)*100)/#REF!</f>
        <v>#REF!</v>
      </c>
      <c r="H569" s="70" t="e">
        <f>+((+#REF!*4)*100)/#REF!</f>
        <v>#REF!</v>
      </c>
      <c r="I569" s="69"/>
      <c r="J569" s="167"/>
      <c r="K569" s="168"/>
      <c r="L569" s="168"/>
      <c r="M569" s="168"/>
      <c r="N569" s="169"/>
    </row>
    <row r="570" spans="2:14" ht="12.75">
      <c r="B570" s="177"/>
      <c r="C570" s="62"/>
      <c r="D570" s="64"/>
      <c r="E570" s="70"/>
      <c r="F570" s="68"/>
      <c r="G570" s="68"/>
      <c r="H570" s="68"/>
      <c r="I570" s="69"/>
      <c r="J570" s="167"/>
      <c r="K570" s="168"/>
      <c r="L570" s="168"/>
      <c r="M570" s="168"/>
      <c r="N570" s="169"/>
    </row>
    <row r="571" spans="2:14" ht="12.75">
      <c r="B571" s="178"/>
      <c r="C571" s="62"/>
      <c r="D571" s="71"/>
      <c r="E571" s="72"/>
      <c r="F571" s="73" t="e">
        <f>SUM(F552:F569)</f>
        <v>#REF!</v>
      </c>
      <c r="G571" s="73" t="e">
        <f>SUM(G552:G569)</f>
        <v>#REF!</v>
      </c>
      <c r="H571" s="73" t="e">
        <f>SUM(H552:H569)</f>
        <v>#REF!</v>
      </c>
      <c r="I571" s="69"/>
      <c r="J571" s="170"/>
      <c r="K571" s="171"/>
      <c r="L571" s="171"/>
      <c r="M571" s="171"/>
      <c r="N571" s="172"/>
    </row>
    <row r="572" spans="2:14" ht="12.75">
      <c r="B572" s="61"/>
      <c r="C572" s="62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2:14" ht="12.75">
      <c r="B573" s="61"/>
      <c r="C573" s="62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1:14" ht="12.75">
      <c r="A574" s="173" t="s">
        <v>359</v>
      </c>
      <c r="B574" s="173" t="s">
        <v>360</v>
      </c>
      <c r="C574" s="88"/>
      <c r="D574" s="175" t="s">
        <v>105</v>
      </c>
      <c r="E574" s="89" t="s">
        <v>106</v>
      </c>
      <c r="F574" s="89" t="s">
        <v>107</v>
      </c>
      <c r="G574" s="89" t="s">
        <v>108</v>
      </c>
      <c r="H574" s="89" t="s">
        <v>109</v>
      </c>
      <c r="I574" s="90"/>
      <c r="J574" s="175" t="s">
        <v>110</v>
      </c>
      <c r="K574" s="175"/>
      <c r="L574" s="175"/>
      <c r="M574" s="175"/>
      <c r="N574" s="175"/>
    </row>
    <row r="575" spans="1:14" ht="12.75">
      <c r="A575" s="174"/>
      <c r="B575" s="174"/>
      <c r="C575" s="88"/>
      <c r="D575" s="174"/>
      <c r="E575" s="91" t="s">
        <v>111</v>
      </c>
      <c r="F575" s="92"/>
      <c r="G575" s="92"/>
      <c r="H575" s="92"/>
      <c r="I575" s="93"/>
      <c r="J575" s="174"/>
      <c r="K575" s="174"/>
      <c r="L575" s="174"/>
      <c r="M575" s="174"/>
      <c r="N575" s="174"/>
    </row>
    <row r="576" spans="1:14" ht="12.75">
      <c r="A576" s="63">
        <v>24</v>
      </c>
      <c r="B576" s="176" t="s">
        <v>551</v>
      </c>
      <c r="C576" s="63"/>
      <c r="D576" s="74" t="s">
        <v>115</v>
      </c>
      <c r="E576" s="78">
        <v>3</v>
      </c>
      <c r="F576" s="66" t="s">
        <v>113</v>
      </c>
      <c r="G576" s="66" t="s">
        <v>113</v>
      </c>
      <c r="H576" s="66" t="s">
        <v>113</v>
      </c>
      <c r="I576" s="67"/>
      <c r="J576" s="164" t="s">
        <v>552</v>
      </c>
      <c r="K576" s="165"/>
      <c r="L576" s="165"/>
      <c r="M576" s="165"/>
      <c r="N576" s="166"/>
    </row>
    <row r="577" spans="2:14" ht="12.75">
      <c r="B577" s="162"/>
      <c r="C577" s="62"/>
      <c r="D577" s="74" t="s">
        <v>118</v>
      </c>
      <c r="E577" s="78">
        <v>45</v>
      </c>
      <c r="F577" s="68" t="e">
        <f>+((+#REF!*4)*100)/#REF!</f>
        <v>#REF!</v>
      </c>
      <c r="G577" s="68" t="e">
        <f>+((+#REF!*4)*100)/#REF!</f>
        <v>#REF!</v>
      </c>
      <c r="H577" s="68" t="e">
        <f>+((+#REF!*4)*100)/#REF!</f>
        <v>#REF!</v>
      </c>
      <c r="I577" s="69"/>
      <c r="J577" s="167"/>
      <c r="K577" s="168"/>
      <c r="L577" s="168"/>
      <c r="M577" s="168"/>
      <c r="N577" s="169"/>
    </row>
    <row r="578" spans="2:14" ht="12.75">
      <c r="B578" s="162"/>
      <c r="C578" s="62"/>
      <c r="D578" s="74" t="s">
        <v>114</v>
      </c>
      <c r="E578" s="78">
        <v>25</v>
      </c>
      <c r="F578" s="70" t="e">
        <f>+((+#REF!*4)*100)/#REF!</f>
        <v>#REF!</v>
      </c>
      <c r="G578" s="70" t="e">
        <f>+((+#REF!*4)*100)/#REF!</f>
        <v>#REF!</v>
      </c>
      <c r="H578" s="70" t="e">
        <f>+((+#REF!*4)*100)/#REF!</f>
        <v>#REF!</v>
      </c>
      <c r="I578" s="69"/>
      <c r="J578" s="167"/>
      <c r="K578" s="168"/>
      <c r="L578" s="168"/>
      <c r="M578" s="168"/>
      <c r="N578" s="169"/>
    </row>
    <row r="579" spans="2:14" ht="12.75">
      <c r="B579" s="162"/>
      <c r="C579" s="62"/>
      <c r="D579" s="74" t="s">
        <v>538</v>
      </c>
      <c r="E579" s="78">
        <v>40</v>
      </c>
      <c r="F579" s="70" t="e">
        <f>+((+#REF!*4)*100)/#REF!</f>
        <v>#REF!</v>
      </c>
      <c r="G579" s="70" t="e">
        <f>+((+#REF!*4)*100)/#REF!</f>
        <v>#REF!</v>
      </c>
      <c r="H579" s="70" t="e">
        <f>+((+#REF!*4)*100)/#REF!</f>
        <v>#REF!</v>
      </c>
      <c r="I579" s="69"/>
      <c r="J579" s="167"/>
      <c r="K579" s="168"/>
      <c r="L579" s="168"/>
      <c r="M579" s="168"/>
      <c r="N579" s="169"/>
    </row>
    <row r="580" spans="2:14" ht="12.75">
      <c r="B580" s="162"/>
      <c r="C580" s="62"/>
      <c r="D580" s="74" t="s">
        <v>131</v>
      </c>
      <c r="E580" s="78">
        <v>40</v>
      </c>
      <c r="F580" s="70" t="e">
        <f>+((+#REF!*4)*100)/#REF!</f>
        <v>#REF!</v>
      </c>
      <c r="G580" s="70" t="e">
        <f>+((+#REF!*4)*100)/#REF!</f>
        <v>#REF!</v>
      </c>
      <c r="H580" s="70" t="e">
        <f>+((+#REF!*4)*100)/#REF!</f>
        <v>#REF!</v>
      </c>
      <c r="I580" s="69"/>
      <c r="J580" s="167"/>
      <c r="K580" s="168"/>
      <c r="L580" s="168"/>
      <c r="M580" s="168"/>
      <c r="N580" s="169"/>
    </row>
    <row r="581" spans="2:14" ht="12.75">
      <c r="B581" s="162"/>
      <c r="C581" s="62"/>
      <c r="D581" s="74" t="s">
        <v>121</v>
      </c>
      <c r="E581" s="78">
        <v>60</v>
      </c>
      <c r="F581" s="70" t="e">
        <f>+((+#REF!*4)*100)/#REF!</f>
        <v>#REF!</v>
      </c>
      <c r="G581" s="70" t="e">
        <f>+((+#REF!*4)*100)/#REF!</f>
        <v>#REF!</v>
      </c>
      <c r="H581" s="70" t="e">
        <f>+((+#REF!*4)*100)/#REF!</f>
        <v>#REF!</v>
      </c>
      <c r="I581" s="69"/>
      <c r="J581" s="167"/>
      <c r="K581" s="168"/>
      <c r="L581" s="168"/>
      <c r="M581" s="168"/>
      <c r="N581" s="169"/>
    </row>
    <row r="582" spans="2:14" ht="12.75">
      <c r="B582" s="162"/>
      <c r="C582" s="62"/>
      <c r="D582" s="74" t="s">
        <v>117</v>
      </c>
      <c r="E582" s="78" t="s">
        <v>170</v>
      </c>
      <c r="F582" s="70" t="e">
        <f>+((+#REF!*4)*100)/#REF!</f>
        <v>#REF!</v>
      </c>
      <c r="G582" s="70" t="e">
        <f>+((+#REF!*4)*100)/#REF!</f>
        <v>#REF!</v>
      </c>
      <c r="H582" s="70" t="e">
        <f>+((+#REF!*4)*100)/#REF!</f>
        <v>#REF!</v>
      </c>
      <c r="I582" s="69"/>
      <c r="J582" s="167"/>
      <c r="K582" s="168"/>
      <c r="L582" s="168"/>
      <c r="M582" s="168"/>
      <c r="N582" s="169"/>
    </row>
    <row r="583" spans="2:14" ht="12.75">
      <c r="B583" s="162"/>
      <c r="C583" s="62"/>
      <c r="D583" s="74" t="s">
        <v>116</v>
      </c>
      <c r="E583" s="78">
        <v>0.1</v>
      </c>
      <c r="F583" s="70" t="e">
        <f>+((+#REF!*4)*100)/#REF!</f>
        <v>#REF!</v>
      </c>
      <c r="G583" s="70" t="e">
        <f>+((+#REF!*4)*100)/#REF!</f>
        <v>#REF!</v>
      </c>
      <c r="H583" s="70" t="e">
        <f>+((+#REF!*4)*100)/#REF!</f>
        <v>#REF!</v>
      </c>
      <c r="I583" s="69"/>
      <c r="J583" s="167"/>
      <c r="K583" s="168"/>
      <c r="L583" s="168"/>
      <c r="M583" s="168"/>
      <c r="N583" s="169"/>
    </row>
    <row r="584" spans="2:14" ht="12.75">
      <c r="B584" s="162"/>
      <c r="C584" s="62"/>
      <c r="D584" s="74"/>
      <c r="E584" s="78"/>
      <c r="F584" s="70" t="e">
        <f>+((+#REF!*4)*100)/#REF!</f>
        <v>#REF!</v>
      </c>
      <c r="G584" s="70" t="e">
        <f>+((+#REF!*4)*100)/#REF!</f>
        <v>#REF!</v>
      </c>
      <c r="H584" s="70" t="e">
        <f>+((+#REF!*4)*100)/#REF!</f>
        <v>#REF!</v>
      </c>
      <c r="I584" s="69"/>
      <c r="J584" s="167"/>
      <c r="K584" s="168"/>
      <c r="L584" s="168"/>
      <c r="M584" s="168"/>
      <c r="N584" s="169"/>
    </row>
    <row r="585" spans="2:14" ht="12.75">
      <c r="B585" s="162"/>
      <c r="C585" s="62"/>
      <c r="D585" s="64"/>
      <c r="E585" s="70"/>
      <c r="F585" s="70" t="e">
        <f>+((+#REF!*4)*100)/#REF!</f>
        <v>#REF!</v>
      </c>
      <c r="G585" s="70" t="e">
        <f>+((+#REF!*4)*100)/#REF!</f>
        <v>#REF!</v>
      </c>
      <c r="H585" s="70" t="e">
        <f>+((+#REF!*4)*100)/#REF!</f>
        <v>#REF!</v>
      </c>
      <c r="I585" s="69"/>
      <c r="J585" s="167"/>
      <c r="K585" s="168"/>
      <c r="L585" s="168"/>
      <c r="M585" s="168"/>
      <c r="N585" s="169"/>
    </row>
    <row r="586" spans="2:14" ht="12.75">
      <c r="B586" s="162"/>
      <c r="C586" s="62"/>
      <c r="D586" s="64"/>
      <c r="E586" s="70"/>
      <c r="F586" s="70" t="e">
        <f>+((+#REF!*4)*100)/#REF!</f>
        <v>#REF!</v>
      </c>
      <c r="G586" s="70" t="e">
        <f>+((+#REF!*4)*100)/#REF!</f>
        <v>#REF!</v>
      </c>
      <c r="H586" s="70" t="e">
        <f>+((+#REF!*4)*100)/#REF!</f>
        <v>#REF!</v>
      </c>
      <c r="I586" s="69"/>
      <c r="J586" s="167"/>
      <c r="K586" s="168"/>
      <c r="L586" s="168"/>
      <c r="M586" s="168"/>
      <c r="N586" s="169"/>
    </row>
    <row r="587" spans="2:14" ht="12.75">
      <c r="B587" s="162"/>
      <c r="C587" s="62"/>
      <c r="D587" s="64"/>
      <c r="E587" s="70"/>
      <c r="F587" s="70" t="e">
        <f>+((+#REF!*4)*100)/#REF!</f>
        <v>#REF!</v>
      </c>
      <c r="G587" s="70" t="e">
        <f>+((+#REF!*4)*100)/#REF!</f>
        <v>#REF!</v>
      </c>
      <c r="H587" s="70" t="e">
        <f>+((+#REF!*4)*100)/#REF!</f>
        <v>#REF!</v>
      </c>
      <c r="I587" s="69"/>
      <c r="J587" s="167"/>
      <c r="K587" s="168"/>
      <c r="L587" s="168"/>
      <c r="M587" s="168"/>
      <c r="N587" s="169"/>
    </row>
    <row r="588" spans="2:14" ht="12.75">
      <c r="B588" s="162"/>
      <c r="C588" s="62"/>
      <c r="D588" s="64"/>
      <c r="E588" s="70"/>
      <c r="F588" s="70" t="e">
        <f>+((+#REF!*4)*100)/#REF!</f>
        <v>#REF!</v>
      </c>
      <c r="G588" s="70" t="e">
        <f>+((+#REF!*4)*100)/#REF!</f>
        <v>#REF!</v>
      </c>
      <c r="H588" s="70" t="e">
        <f>+((+#REF!*4)*100)/#REF!</f>
        <v>#REF!</v>
      </c>
      <c r="I588" s="69"/>
      <c r="J588" s="167"/>
      <c r="K588" s="168"/>
      <c r="L588" s="168"/>
      <c r="M588" s="168"/>
      <c r="N588" s="169"/>
    </row>
    <row r="589" spans="2:14" ht="12.75">
      <c r="B589" s="162"/>
      <c r="C589" s="62"/>
      <c r="D589" s="64"/>
      <c r="E589" s="70"/>
      <c r="F589" s="70" t="e">
        <f>+((+#REF!*4)*100)/#REF!</f>
        <v>#REF!</v>
      </c>
      <c r="G589" s="70" t="e">
        <f>+((+#REF!*4)*100)/#REF!</f>
        <v>#REF!</v>
      </c>
      <c r="H589" s="70" t="e">
        <f>+((+#REF!*4)*100)/#REF!</f>
        <v>#REF!</v>
      </c>
      <c r="I589" s="69"/>
      <c r="J589" s="167"/>
      <c r="K589" s="168"/>
      <c r="L589" s="168"/>
      <c r="M589" s="168"/>
      <c r="N589" s="169"/>
    </row>
    <row r="590" spans="2:14" ht="12.75">
      <c r="B590" s="162"/>
      <c r="C590" s="62"/>
      <c r="D590" s="64"/>
      <c r="E590" s="70"/>
      <c r="F590" s="70" t="e">
        <f>+((+#REF!*4)*100)/#REF!</f>
        <v>#REF!</v>
      </c>
      <c r="G590" s="70" t="e">
        <f>+((+#REF!*4)*100)/#REF!</f>
        <v>#REF!</v>
      </c>
      <c r="H590" s="70" t="e">
        <f>+((+#REF!*4)*100)/#REF!</f>
        <v>#REF!</v>
      </c>
      <c r="I590" s="69"/>
      <c r="J590" s="167"/>
      <c r="K590" s="168"/>
      <c r="L590" s="168"/>
      <c r="M590" s="168"/>
      <c r="N590" s="169"/>
    </row>
    <row r="591" spans="2:14" ht="12.75">
      <c r="B591" s="162"/>
      <c r="C591" s="62"/>
      <c r="D591" s="64"/>
      <c r="E591" s="70"/>
      <c r="F591" s="70" t="e">
        <f>+((+#REF!*4)*100)/#REF!</f>
        <v>#REF!</v>
      </c>
      <c r="G591" s="70" t="e">
        <f>+((+#REF!*4)*100)/#REF!</f>
        <v>#REF!</v>
      </c>
      <c r="H591" s="70" t="e">
        <f>+((+#REF!*4)*100)/#REF!</f>
        <v>#REF!</v>
      </c>
      <c r="I591" s="69"/>
      <c r="J591" s="167"/>
      <c r="K591" s="168"/>
      <c r="L591" s="168"/>
      <c r="M591" s="168"/>
      <c r="N591" s="169"/>
    </row>
    <row r="592" spans="2:14" ht="12.75">
      <c r="B592" s="162"/>
      <c r="C592" s="62"/>
      <c r="D592" s="64"/>
      <c r="E592" s="70"/>
      <c r="F592" s="70" t="e">
        <f>+((+#REF!*4)*100)/#REF!</f>
        <v>#REF!</v>
      </c>
      <c r="G592" s="70" t="e">
        <f>+((+#REF!*4)*100)/#REF!</f>
        <v>#REF!</v>
      </c>
      <c r="H592" s="70" t="e">
        <f>+((+#REF!*4)*100)/#REF!</f>
        <v>#REF!</v>
      </c>
      <c r="I592" s="69"/>
      <c r="J592" s="167"/>
      <c r="K592" s="168"/>
      <c r="L592" s="168"/>
      <c r="M592" s="168"/>
      <c r="N592" s="169"/>
    </row>
    <row r="593" spans="2:14" ht="12.75">
      <c r="B593" s="162"/>
      <c r="C593" s="62"/>
      <c r="D593" s="64"/>
      <c r="E593" s="70"/>
      <c r="F593" s="70" t="e">
        <f>+((+#REF!*4)*100)/#REF!</f>
        <v>#REF!</v>
      </c>
      <c r="G593" s="70" t="e">
        <f>+((+#REF!*4)*100)/#REF!</f>
        <v>#REF!</v>
      </c>
      <c r="H593" s="70" t="e">
        <f>+((+#REF!*4)*100)/#REF!</f>
        <v>#REF!</v>
      </c>
      <c r="I593" s="69"/>
      <c r="J593" s="167"/>
      <c r="K593" s="168"/>
      <c r="L593" s="168"/>
      <c r="M593" s="168"/>
      <c r="N593" s="169"/>
    </row>
    <row r="594" spans="2:14" ht="12.75">
      <c r="B594" s="162"/>
      <c r="C594" s="62"/>
      <c r="D594" s="64"/>
      <c r="E594" s="70"/>
      <c r="F594" s="70" t="e">
        <f>+((+#REF!*4)*100)/#REF!</f>
        <v>#REF!</v>
      </c>
      <c r="G594" s="70" t="e">
        <f>+((+#REF!*4)*100)/#REF!</f>
        <v>#REF!</v>
      </c>
      <c r="H594" s="70" t="e">
        <f>+((+#REF!*4)*100)/#REF!</f>
        <v>#REF!</v>
      </c>
      <c r="I594" s="69"/>
      <c r="J594" s="167"/>
      <c r="K594" s="168"/>
      <c r="L594" s="168"/>
      <c r="M594" s="168"/>
      <c r="N594" s="169"/>
    </row>
    <row r="595" spans="2:14" ht="12.75">
      <c r="B595" s="162"/>
      <c r="C595" s="62"/>
      <c r="D595" s="64"/>
      <c r="E595" s="70"/>
      <c r="F595" s="68"/>
      <c r="G595" s="68"/>
      <c r="H595" s="68"/>
      <c r="I595" s="69"/>
      <c r="J595" s="167"/>
      <c r="K595" s="168"/>
      <c r="L595" s="168"/>
      <c r="M595" s="168"/>
      <c r="N595" s="169"/>
    </row>
    <row r="596" spans="2:14" ht="12.75">
      <c r="B596" s="163"/>
      <c r="C596" s="62"/>
      <c r="D596" s="71"/>
      <c r="E596" s="72"/>
      <c r="F596" s="73" t="e">
        <f>SUM(F577:F594)</f>
        <v>#REF!</v>
      </c>
      <c r="G596" s="73" t="e">
        <f>SUM(G577:G594)</f>
        <v>#REF!</v>
      </c>
      <c r="H596" s="73" t="e">
        <f>SUM(H577:H594)</f>
        <v>#REF!</v>
      </c>
      <c r="I596" s="69"/>
      <c r="J596" s="170"/>
      <c r="K596" s="171"/>
      <c r="L596" s="171"/>
      <c r="M596" s="171"/>
      <c r="N596" s="172"/>
    </row>
    <row r="597" spans="2:14" ht="12.75">
      <c r="B597" s="61"/>
      <c r="C597" s="62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2:14" ht="12.75">
      <c r="B598" s="61"/>
      <c r="C598" s="62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1:14" ht="12.75">
      <c r="A599" s="173" t="s">
        <v>359</v>
      </c>
      <c r="B599" s="173" t="s">
        <v>360</v>
      </c>
      <c r="C599" s="88"/>
      <c r="D599" s="175" t="s">
        <v>105</v>
      </c>
      <c r="E599" s="89" t="s">
        <v>106</v>
      </c>
      <c r="F599" s="89" t="s">
        <v>107</v>
      </c>
      <c r="G599" s="89" t="s">
        <v>108</v>
      </c>
      <c r="H599" s="89" t="s">
        <v>109</v>
      </c>
      <c r="I599" s="90"/>
      <c r="J599" s="175" t="s">
        <v>110</v>
      </c>
      <c r="K599" s="175"/>
      <c r="L599" s="175"/>
      <c r="M599" s="175"/>
      <c r="N599" s="175"/>
    </row>
    <row r="600" spans="1:14" ht="12.75">
      <c r="A600" s="174"/>
      <c r="B600" s="174"/>
      <c r="C600" s="88"/>
      <c r="D600" s="174"/>
      <c r="E600" s="91" t="s">
        <v>111</v>
      </c>
      <c r="F600" s="92"/>
      <c r="G600" s="92"/>
      <c r="H600" s="92"/>
      <c r="I600" s="93"/>
      <c r="J600" s="174"/>
      <c r="K600" s="174"/>
      <c r="L600" s="174"/>
      <c r="M600" s="174"/>
      <c r="N600" s="174"/>
    </row>
    <row r="601" spans="1:14" ht="12.75">
      <c r="A601" s="63">
        <v>25</v>
      </c>
      <c r="B601" s="176" t="s">
        <v>574</v>
      </c>
      <c r="C601" s="63"/>
      <c r="D601" s="74" t="s">
        <v>127</v>
      </c>
      <c r="E601" s="78">
        <v>60</v>
      </c>
      <c r="F601" s="66" t="s">
        <v>113</v>
      </c>
      <c r="G601" s="66" t="s">
        <v>113</v>
      </c>
      <c r="H601" s="66" t="s">
        <v>113</v>
      </c>
      <c r="I601" s="67"/>
      <c r="J601" s="164" t="s">
        <v>575</v>
      </c>
      <c r="K601" s="165"/>
      <c r="L601" s="165"/>
      <c r="M601" s="165"/>
      <c r="N601" s="166"/>
    </row>
    <row r="602" spans="2:14" ht="12.75">
      <c r="B602" s="162"/>
      <c r="C602" s="62"/>
      <c r="D602" s="74" t="s">
        <v>118</v>
      </c>
      <c r="E602" s="78">
        <v>45</v>
      </c>
      <c r="F602" s="68" t="e">
        <f>+((+#REF!*4)*100)/#REF!</f>
        <v>#REF!</v>
      </c>
      <c r="G602" s="68" t="e">
        <f>+((+#REF!*4)*100)/#REF!</f>
        <v>#REF!</v>
      </c>
      <c r="H602" s="68" t="e">
        <f>+((+#REF!*4)*100)/#REF!</f>
        <v>#REF!</v>
      </c>
      <c r="I602" s="69"/>
      <c r="J602" s="167"/>
      <c r="K602" s="168"/>
      <c r="L602" s="168"/>
      <c r="M602" s="168"/>
      <c r="N602" s="169"/>
    </row>
    <row r="603" spans="2:14" ht="12.75">
      <c r="B603" s="162"/>
      <c r="C603" s="62"/>
      <c r="D603" s="74" t="s">
        <v>114</v>
      </c>
      <c r="E603" s="78">
        <v>25</v>
      </c>
      <c r="F603" s="70" t="e">
        <f>+((+#REF!*4)*100)/#REF!</f>
        <v>#REF!</v>
      </c>
      <c r="G603" s="70" t="e">
        <f>+((+#REF!*4)*100)/#REF!</f>
        <v>#REF!</v>
      </c>
      <c r="H603" s="70" t="e">
        <f>+((+#REF!*4)*100)/#REF!</f>
        <v>#REF!</v>
      </c>
      <c r="I603" s="69"/>
      <c r="J603" s="167"/>
      <c r="K603" s="168"/>
      <c r="L603" s="168"/>
      <c r="M603" s="168"/>
      <c r="N603" s="169"/>
    </row>
    <row r="604" spans="2:14" ht="12.75">
      <c r="B604" s="162"/>
      <c r="C604" s="62"/>
      <c r="D604" s="74" t="s">
        <v>115</v>
      </c>
      <c r="E604" s="78">
        <v>3</v>
      </c>
      <c r="F604" s="70" t="e">
        <f>+((+#REF!*4)*100)/#REF!</f>
        <v>#REF!</v>
      </c>
      <c r="G604" s="70" t="e">
        <f>+((+#REF!*4)*100)/#REF!</f>
        <v>#REF!</v>
      </c>
      <c r="H604" s="70" t="e">
        <f>+((+#REF!*4)*100)/#REF!</f>
        <v>#REF!</v>
      </c>
      <c r="I604" s="69"/>
      <c r="J604" s="167"/>
      <c r="K604" s="168"/>
      <c r="L604" s="168"/>
      <c r="M604" s="168"/>
      <c r="N604" s="169"/>
    </row>
    <row r="605" spans="2:14" ht="12.75">
      <c r="B605" s="162"/>
      <c r="C605" s="62"/>
      <c r="D605" s="74" t="s">
        <v>116</v>
      </c>
      <c r="E605" s="78">
        <v>0.1</v>
      </c>
      <c r="F605" s="70" t="e">
        <f>+((+#REF!*4)*100)/#REF!</f>
        <v>#REF!</v>
      </c>
      <c r="G605" s="70" t="e">
        <f>+((+#REF!*4)*100)/#REF!</f>
        <v>#REF!</v>
      </c>
      <c r="H605" s="70" t="e">
        <f>+((+#REF!*4)*100)/#REF!</f>
        <v>#REF!</v>
      </c>
      <c r="I605" s="69"/>
      <c r="J605" s="167"/>
      <c r="K605" s="168"/>
      <c r="L605" s="168"/>
      <c r="M605" s="168"/>
      <c r="N605" s="169"/>
    </row>
    <row r="606" spans="2:14" ht="12.75">
      <c r="B606" s="162"/>
      <c r="C606" s="62"/>
      <c r="D606" s="74" t="s">
        <v>152</v>
      </c>
      <c r="E606" s="78">
        <v>40</v>
      </c>
      <c r="F606" s="70" t="e">
        <f>+((+#REF!*4)*100)/#REF!</f>
        <v>#REF!</v>
      </c>
      <c r="G606" s="70" t="e">
        <f>+((+#REF!*4)*100)/#REF!</f>
        <v>#REF!</v>
      </c>
      <c r="H606" s="70" t="e">
        <f>+((+#REF!*4)*100)/#REF!</f>
        <v>#REF!</v>
      </c>
      <c r="I606" s="69"/>
      <c r="J606" s="167"/>
      <c r="K606" s="168"/>
      <c r="L606" s="168"/>
      <c r="M606" s="168"/>
      <c r="N606" s="169"/>
    </row>
    <row r="607" spans="2:14" ht="12.75">
      <c r="B607" s="162"/>
      <c r="C607" s="62"/>
      <c r="D607" s="74" t="s">
        <v>368</v>
      </c>
      <c r="E607" s="75">
        <v>20</v>
      </c>
      <c r="F607" s="70" t="e">
        <f>+((+#REF!*4)*100)/#REF!</f>
        <v>#REF!</v>
      </c>
      <c r="G607" s="70" t="e">
        <f>+((+#REF!*4)*100)/#REF!</f>
        <v>#REF!</v>
      </c>
      <c r="H607" s="70" t="e">
        <f>+((+#REF!*4)*100)/#REF!</f>
        <v>#REF!</v>
      </c>
      <c r="I607" s="69"/>
      <c r="J607" s="167"/>
      <c r="K607" s="168"/>
      <c r="L607" s="168"/>
      <c r="M607" s="168"/>
      <c r="N607" s="169"/>
    </row>
    <row r="608" spans="2:14" ht="12.75">
      <c r="B608" s="162"/>
      <c r="C608" s="62"/>
      <c r="D608" s="64"/>
      <c r="E608" s="70"/>
      <c r="F608" s="70" t="e">
        <f>+((+#REF!*4)*100)/#REF!</f>
        <v>#REF!</v>
      </c>
      <c r="G608" s="70" t="e">
        <f>+((+#REF!*4)*100)/#REF!</f>
        <v>#REF!</v>
      </c>
      <c r="H608" s="70" t="e">
        <f>+((+#REF!*4)*100)/#REF!</f>
        <v>#REF!</v>
      </c>
      <c r="I608" s="69"/>
      <c r="J608" s="167"/>
      <c r="K608" s="168"/>
      <c r="L608" s="168"/>
      <c r="M608" s="168"/>
      <c r="N608" s="169"/>
    </row>
    <row r="609" spans="2:14" ht="12.75">
      <c r="B609" s="162"/>
      <c r="C609" s="62"/>
      <c r="D609" s="64"/>
      <c r="E609" s="70"/>
      <c r="F609" s="70" t="e">
        <f>+((+#REF!*4)*100)/#REF!</f>
        <v>#REF!</v>
      </c>
      <c r="G609" s="70" t="e">
        <f>+((+#REF!*4)*100)/#REF!</f>
        <v>#REF!</v>
      </c>
      <c r="H609" s="70" t="e">
        <f>+((+#REF!*4)*100)/#REF!</f>
        <v>#REF!</v>
      </c>
      <c r="I609" s="69"/>
      <c r="J609" s="167"/>
      <c r="K609" s="168"/>
      <c r="L609" s="168"/>
      <c r="M609" s="168"/>
      <c r="N609" s="169"/>
    </row>
    <row r="610" spans="2:14" ht="12.75">
      <c r="B610" s="162"/>
      <c r="C610" s="62"/>
      <c r="D610" s="64"/>
      <c r="E610" s="70"/>
      <c r="F610" s="70" t="e">
        <f>+((+#REF!*4)*100)/#REF!</f>
        <v>#REF!</v>
      </c>
      <c r="G610" s="70" t="e">
        <f>+((+#REF!*4)*100)/#REF!</f>
        <v>#REF!</v>
      </c>
      <c r="H610" s="70" t="e">
        <f>+((+#REF!*4)*100)/#REF!</f>
        <v>#REF!</v>
      </c>
      <c r="I610" s="69"/>
      <c r="J610" s="167"/>
      <c r="K610" s="168"/>
      <c r="L610" s="168"/>
      <c r="M610" s="168"/>
      <c r="N610" s="169"/>
    </row>
    <row r="611" spans="2:14" ht="12.75">
      <c r="B611" s="162"/>
      <c r="C611" s="62"/>
      <c r="D611" s="64"/>
      <c r="E611" s="70"/>
      <c r="F611" s="70" t="e">
        <f>+((+#REF!*4)*100)/#REF!</f>
        <v>#REF!</v>
      </c>
      <c r="G611" s="70" t="e">
        <f>+((+#REF!*4)*100)/#REF!</f>
        <v>#REF!</v>
      </c>
      <c r="H611" s="70" t="e">
        <f>+((+#REF!*4)*100)/#REF!</f>
        <v>#REF!</v>
      </c>
      <c r="I611" s="69"/>
      <c r="J611" s="167"/>
      <c r="K611" s="168"/>
      <c r="L611" s="168"/>
      <c r="M611" s="168"/>
      <c r="N611" s="169"/>
    </row>
    <row r="612" spans="2:14" ht="12.75">
      <c r="B612" s="162"/>
      <c r="C612" s="62"/>
      <c r="D612" s="64"/>
      <c r="E612" s="70"/>
      <c r="F612" s="70" t="e">
        <f>+((+#REF!*4)*100)/#REF!</f>
        <v>#REF!</v>
      </c>
      <c r="G612" s="70" t="e">
        <f>+((+#REF!*4)*100)/#REF!</f>
        <v>#REF!</v>
      </c>
      <c r="H612" s="70" t="e">
        <f>+((+#REF!*4)*100)/#REF!</f>
        <v>#REF!</v>
      </c>
      <c r="I612" s="69"/>
      <c r="J612" s="167"/>
      <c r="K612" s="168"/>
      <c r="L612" s="168"/>
      <c r="M612" s="168"/>
      <c r="N612" s="169"/>
    </row>
    <row r="613" spans="2:14" ht="12.75">
      <c r="B613" s="162"/>
      <c r="C613" s="62"/>
      <c r="D613" s="64"/>
      <c r="E613" s="70"/>
      <c r="F613" s="70" t="e">
        <f>+((+#REF!*4)*100)/#REF!</f>
        <v>#REF!</v>
      </c>
      <c r="G613" s="70" t="e">
        <f>+((+#REF!*4)*100)/#REF!</f>
        <v>#REF!</v>
      </c>
      <c r="H613" s="70" t="e">
        <f>+((+#REF!*4)*100)/#REF!</f>
        <v>#REF!</v>
      </c>
      <c r="I613" s="69"/>
      <c r="J613" s="167"/>
      <c r="K613" s="168"/>
      <c r="L613" s="168"/>
      <c r="M613" s="168"/>
      <c r="N613" s="169"/>
    </row>
    <row r="614" spans="2:14" ht="12.75">
      <c r="B614" s="162"/>
      <c r="C614" s="62"/>
      <c r="D614" s="64"/>
      <c r="E614" s="70"/>
      <c r="F614" s="70" t="e">
        <f>+((+#REF!*4)*100)/#REF!</f>
        <v>#REF!</v>
      </c>
      <c r="G614" s="70" t="e">
        <f>+((+#REF!*4)*100)/#REF!</f>
        <v>#REF!</v>
      </c>
      <c r="H614" s="70" t="e">
        <f>+((+#REF!*4)*100)/#REF!</f>
        <v>#REF!</v>
      </c>
      <c r="I614" s="69"/>
      <c r="J614" s="167"/>
      <c r="K614" s="168"/>
      <c r="L614" s="168"/>
      <c r="M614" s="168"/>
      <c r="N614" s="169"/>
    </row>
    <row r="615" spans="2:14" ht="12.75">
      <c r="B615" s="162"/>
      <c r="C615" s="62"/>
      <c r="D615" s="64"/>
      <c r="E615" s="70"/>
      <c r="F615" s="70" t="e">
        <f>+((+#REF!*4)*100)/#REF!</f>
        <v>#REF!</v>
      </c>
      <c r="G615" s="70" t="e">
        <f>+((+#REF!*4)*100)/#REF!</f>
        <v>#REF!</v>
      </c>
      <c r="H615" s="70" t="e">
        <f>+((+#REF!*4)*100)/#REF!</f>
        <v>#REF!</v>
      </c>
      <c r="I615" s="69"/>
      <c r="J615" s="167"/>
      <c r="K615" s="168"/>
      <c r="L615" s="168"/>
      <c r="M615" s="168"/>
      <c r="N615" s="169"/>
    </row>
    <row r="616" spans="2:14" ht="12.75">
      <c r="B616" s="162"/>
      <c r="C616" s="62"/>
      <c r="D616" s="64"/>
      <c r="E616" s="70"/>
      <c r="F616" s="70" t="e">
        <f>+((+#REF!*4)*100)/#REF!</f>
        <v>#REF!</v>
      </c>
      <c r="G616" s="70" t="e">
        <f>+((+#REF!*4)*100)/#REF!</f>
        <v>#REF!</v>
      </c>
      <c r="H616" s="70" t="e">
        <f>+((+#REF!*4)*100)/#REF!</f>
        <v>#REF!</v>
      </c>
      <c r="I616" s="69"/>
      <c r="J616" s="167"/>
      <c r="K616" s="168"/>
      <c r="L616" s="168"/>
      <c r="M616" s="168"/>
      <c r="N616" s="169"/>
    </row>
    <row r="617" spans="2:14" ht="12.75">
      <c r="B617" s="162"/>
      <c r="C617" s="62"/>
      <c r="D617" s="64"/>
      <c r="E617" s="70"/>
      <c r="F617" s="70" t="e">
        <f>+((+#REF!*4)*100)/#REF!</f>
        <v>#REF!</v>
      </c>
      <c r="G617" s="70" t="e">
        <f>+((+#REF!*4)*100)/#REF!</f>
        <v>#REF!</v>
      </c>
      <c r="H617" s="70" t="e">
        <f>+((+#REF!*4)*100)/#REF!</f>
        <v>#REF!</v>
      </c>
      <c r="I617" s="69"/>
      <c r="J617" s="167"/>
      <c r="K617" s="168"/>
      <c r="L617" s="168"/>
      <c r="M617" s="168"/>
      <c r="N617" s="169"/>
    </row>
    <row r="618" spans="2:14" ht="12.75">
      <c r="B618" s="162"/>
      <c r="C618" s="62"/>
      <c r="D618" s="64"/>
      <c r="E618" s="70"/>
      <c r="F618" s="70" t="e">
        <f>+((+#REF!*4)*100)/#REF!</f>
        <v>#REF!</v>
      </c>
      <c r="G618" s="70" t="e">
        <f>+((+#REF!*4)*100)/#REF!</f>
        <v>#REF!</v>
      </c>
      <c r="H618" s="70" t="e">
        <f>+((+#REF!*4)*100)/#REF!</f>
        <v>#REF!</v>
      </c>
      <c r="I618" s="69"/>
      <c r="J618" s="167"/>
      <c r="K618" s="168"/>
      <c r="L618" s="168"/>
      <c r="M618" s="168"/>
      <c r="N618" s="169"/>
    </row>
    <row r="619" spans="2:14" ht="12.75">
      <c r="B619" s="162"/>
      <c r="C619" s="62"/>
      <c r="D619" s="64"/>
      <c r="E619" s="70"/>
      <c r="F619" s="70" t="e">
        <f>+((+#REF!*4)*100)/#REF!</f>
        <v>#REF!</v>
      </c>
      <c r="G619" s="70" t="e">
        <f>+((+#REF!*4)*100)/#REF!</f>
        <v>#REF!</v>
      </c>
      <c r="H619" s="70" t="e">
        <f>+((+#REF!*4)*100)/#REF!</f>
        <v>#REF!</v>
      </c>
      <c r="I619" s="69"/>
      <c r="J619" s="167"/>
      <c r="K619" s="168"/>
      <c r="L619" s="168"/>
      <c r="M619" s="168"/>
      <c r="N619" s="169"/>
    </row>
    <row r="620" spans="2:14" ht="12.75">
      <c r="B620" s="162"/>
      <c r="C620" s="62"/>
      <c r="D620" s="64"/>
      <c r="E620" s="70"/>
      <c r="F620" s="68"/>
      <c r="G620" s="68"/>
      <c r="H620" s="68"/>
      <c r="I620" s="69"/>
      <c r="J620" s="167"/>
      <c r="K620" s="168"/>
      <c r="L620" s="168"/>
      <c r="M620" s="168"/>
      <c r="N620" s="169"/>
    </row>
    <row r="621" spans="2:14" ht="12.75">
      <c r="B621" s="163"/>
      <c r="C621" s="62"/>
      <c r="D621" s="71"/>
      <c r="E621" s="72"/>
      <c r="F621" s="73" t="e">
        <f>SUM(F602:F619)</f>
        <v>#REF!</v>
      </c>
      <c r="G621" s="73" t="e">
        <f>SUM(G602:G619)</f>
        <v>#REF!</v>
      </c>
      <c r="H621" s="73" t="e">
        <f>SUM(H602:H619)</f>
        <v>#REF!</v>
      </c>
      <c r="I621" s="69"/>
      <c r="J621" s="170"/>
      <c r="K621" s="171"/>
      <c r="L621" s="171"/>
      <c r="M621" s="171"/>
      <c r="N621" s="172"/>
    </row>
    <row r="622" spans="2:14" ht="12.75">
      <c r="B622" s="61"/>
      <c r="C622" s="62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2:14" ht="12.75">
      <c r="B623" s="61"/>
      <c r="C623" s="62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1:14" ht="12.75">
      <c r="A624" s="173" t="s">
        <v>359</v>
      </c>
      <c r="B624" s="173" t="s">
        <v>360</v>
      </c>
      <c r="C624" s="88"/>
      <c r="D624" s="175" t="s">
        <v>105</v>
      </c>
      <c r="E624" s="89" t="s">
        <v>106</v>
      </c>
      <c r="F624" s="89" t="s">
        <v>107</v>
      </c>
      <c r="G624" s="89" t="s">
        <v>108</v>
      </c>
      <c r="H624" s="89" t="s">
        <v>109</v>
      </c>
      <c r="I624" s="90"/>
      <c r="J624" s="175" t="s">
        <v>110</v>
      </c>
      <c r="K624" s="175"/>
      <c r="L624" s="175"/>
      <c r="M624" s="175"/>
      <c r="N624" s="175"/>
    </row>
    <row r="625" spans="1:14" ht="12.75">
      <c r="A625" s="174"/>
      <c r="B625" s="174"/>
      <c r="C625" s="88"/>
      <c r="D625" s="174"/>
      <c r="E625" s="91" t="s">
        <v>111</v>
      </c>
      <c r="F625" s="92"/>
      <c r="G625" s="92"/>
      <c r="H625" s="92"/>
      <c r="I625" s="93"/>
      <c r="J625" s="174"/>
      <c r="K625" s="174"/>
      <c r="L625" s="174"/>
      <c r="M625" s="174"/>
      <c r="N625" s="174"/>
    </row>
    <row r="626" spans="1:14" ht="12.75">
      <c r="A626" s="63">
        <v>26</v>
      </c>
      <c r="B626" s="161" t="s">
        <v>153</v>
      </c>
      <c r="C626" s="63"/>
      <c r="D626" s="74" t="s">
        <v>127</v>
      </c>
      <c r="E626" s="78">
        <v>60</v>
      </c>
      <c r="F626" s="66" t="s">
        <v>113</v>
      </c>
      <c r="G626" s="66" t="s">
        <v>113</v>
      </c>
      <c r="H626" s="66" t="s">
        <v>113</v>
      </c>
      <c r="I626" s="67"/>
      <c r="J626" s="164" t="s">
        <v>549</v>
      </c>
      <c r="K626" s="165"/>
      <c r="L626" s="165"/>
      <c r="M626" s="165"/>
      <c r="N626" s="166"/>
    </row>
    <row r="627" spans="2:14" ht="12.75">
      <c r="B627" s="162"/>
      <c r="C627" s="62"/>
      <c r="D627" s="74" t="s">
        <v>152</v>
      </c>
      <c r="E627" s="78">
        <v>40</v>
      </c>
      <c r="F627" s="68" t="e">
        <f>+((+#REF!*4)*100)/#REF!</f>
        <v>#REF!</v>
      </c>
      <c r="G627" s="68" t="e">
        <f>+((+#REF!*4)*100)/#REF!</f>
        <v>#REF!</v>
      </c>
      <c r="H627" s="68" t="e">
        <f>+((+#REF!*4)*100)/#REF!</f>
        <v>#REF!</v>
      </c>
      <c r="I627" s="69"/>
      <c r="J627" s="167"/>
      <c r="K627" s="168"/>
      <c r="L627" s="168"/>
      <c r="M627" s="168"/>
      <c r="N627" s="169"/>
    </row>
    <row r="628" spans="2:14" ht="12.75">
      <c r="B628" s="162"/>
      <c r="C628" s="62"/>
      <c r="D628" s="74" t="s">
        <v>118</v>
      </c>
      <c r="E628" s="78">
        <v>45</v>
      </c>
      <c r="F628" s="70" t="e">
        <f>+((+#REF!*4)*100)/#REF!</f>
        <v>#REF!</v>
      </c>
      <c r="G628" s="70" t="e">
        <f>+((+#REF!*4)*100)/#REF!</f>
        <v>#REF!</v>
      </c>
      <c r="H628" s="70" t="e">
        <f>+((+#REF!*4)*100)/#REF!</f>
        <v>#REF!</v>
      </c>
      <c r="I628" s="69"/>
      <c r="J628" s="167"/>
      <c r="K628" s="168"/>
      <c r="L628" s="168"/>
      <c r="M628" s="168"/>
      <c r="N628" s="169"/>
    </row>
    <row r="629" spans="2:14" ht="12.75">
      <c r="B629" s="162"/>
      <c r="C629" s="62"/>
      <c r="D629" s="74" t="s">
        <v>114</v>
      </c>
      <c r="E629" s="78">
        <v>25</v>
      </c>
      <c r="F629" s="70" t="e">
        <f>+((+#REF!*4)*100)/#REF!</f>
        <v>#REF!</v>
      </c>
      <c r="G629" s="70" t="e">
        <f>+((+#REF!*4)*100)/#REF!</f>
        <v>#REF!</v>
      </c>
      <c r="H629" s="70" t="e">
        <f>+((+#REF!*4)*100)/#REF!</f>
        <v>#REF!</v>
      </c>
      <c r="I629" s="69"/>
      <c r="J629" s="167"/>
      <c r="K629" s="168"/>
      <c r="L629" s="168"/>
      <c r="M629" s="168"/>
      <c r="N629" s="169"/>
    </row>
    <row r="630" spans="2:14" ht="12.75">
      <c r="B630" s="162"/>
      <c r="C630" s="62"/>
      <c r="D630" s="74" t="s">
        <v>117</v>
      </c>
      <c r="E630" s="78" t="s">
        <v>170</v>
      </c>
      <c r="F630" s="70" t="e">
        <f>+((+#REF!*4)*100)/#REF!</f>
        <v>#REF!</v>
      </c>
      <c r="G630" s="70" t="e">
        <f>+((+#REF!*4)*100)/#REF!</f>
        <v>#REF!</v>
      </c>
      <c r="H630" s="70" t="e">
        <f>+((+#REF!*4)*100)/#REF!</f>
        <v>#REF!</v>
      </c>
      <c r="I630" s="69"/>
      <c r="J630" s="167"/>
      <c r="K630" s="168"/>
      <c r="L630" s="168"/>
      <c r="M630" s="168"/>
      <c r="N630" s="169"/>
    </row>
    <row r="631" spans="2:14" ht="12.75">
      <c r="B631" s="162"/>
      <c r="C631" s="62"/>
      <c r="D631" s="74" t="s">
        <v>154</v>
      </c>
      <c r="E631" s="78">
        <v>50</v>
      </c>
      <c r="F631" s="70" t="e">
        <f>+((+#REF!*4)*100)/#REF!</f>
        <v>#REF!</v>
      </c>
      <c r="G631" s="70" t="e">
        <f>+((+#REF!*4)*100)/#REF!</f>
        <v>#REF!</v>
      </c>
      <c r="H631" s="70" t="e">
        <f>+((+#REF!*4)*100)/#REF!</f>
        <v>#REF!</v>
      </c>
      <c r="I631" s="69"/>
      <c r="J631" s="167"/>
      <c r="K631" s="168"/>
      <c r="L631" s="168"/>
      <c r="M631" s="168"/>
      <c r="N631" s="169"/>
    </row>
    <row r="632" spans="2:14" ht="12.75">
      <c r="B632" s="162"/>
      <c r="C632" s="62"/>
      <c r="D632" s="74" t="s">
        <v>116</v>
      </c>
      <c r="E632" s="78">
        <v>0.1</v>
      </c>
      <c r="F632" s="70" t="e">
        <f>+((+#REF!*4)*100)/#REF!</f>
        <v>#REF!</v>
      </c>
      <c r="G632" s="70" t="e">
        <f>+((+#REF!*4)*100)/#REF!</f>
        <v>#REF!</v>
      </c>
      <c r="H632" s="70" t="e">
        <f>+((+#REF!*4)*100)/#REF!</f>
        <v>#REF!</v>
      </c>
      <c r="I632" s="69"/>
      <c r="J632" s="167"/>
      <c r="K632" s="168"/>
      <c r="L632" s="168"/>
      <c r="M632" s="168"/>
      <c r="N632" s="169"/>
    </row>
    <row r="633" spans="2:14" ht="12.75">
      <c r="B633" s="162"/>
      <c r="C633" s="62"/>
      <c r="D633" s="74" t="s">
        <v>115</v>
      </c>
      <c r="E633" s="78">
        <v>3</v>
      </c>
      <c r="F633" s="70" t="e">
        <f>+((+#REF!*4)*100)/#REF!</f>
        <v>#REF!</v>
      </c>
      <c r="G633" s="70" t="e">
        <f>+((+#REF!*4)*100)/#REF!</f>
        <v>#REF!</v>
      </c>
      <c r="H633" s="70" t="e">
        <f>+((+#REF!*4)*100)/#REF!</f>
        <v>#REF!</v>
      </c>
      <c r="I633" s="69"/>
      <c r="J633" s="167"/>
      <c r="K633" s="168"/>
      <c r="L633" s="168"/>
      <c r="M633" s="168"/>
      <c r="N633" s="169"/>
    </row>
    <row r="634" spans="2:14" ht="12.75">
      <c r="B634" s="162"/>
      <c r="C634" s="62"/>
      <c r="D634" s="74"/>
      <c r="E634" s="78"/>
      <c r="F634" s="70" t="e">
        <f>+((+#REF!*4)*100)/#REF!</f>
        <v>#REF!</v>
      </c>
      <c r="G634" s="70" t="e">
        <f>+((+#REF!*4)*100)/#REF!</f>
        <v>#REF!</v>
      </c>
      <c r="H634" s="70" t="e">
        <f>+((+#REF!*4)*100)/#REF!</f>
        <v>#REF!</v>
      </c>
      <c r="I634" s="69"/>
      <c r="J634" s="167"/>
      <c r="K634" s="168"/>
      <c r="L634" s="168"/>
      <c r="M634" s="168"/>
      <c r="N634" s="169"/>
    </row>
    <row r="635" spans="2:14" ht="12.75">
      <c r="B635" s="162"/>
      <c r="C635" s="62"/>
      <c r="D635" s="74"/>
      <c r="E635" s="78"/>
      <c r="F635" s="70" t="e">
        <f>+((+#REF!*4)*100)/#REF!</f>
        <v>#REF!</v>
      </c>
      <c r="G635" s="70" t="e">
        <f>+((+#REF!*4)*100)/#REF!</f>
        <v>#REF!</v>
      </c>
      <c r="H635" s="70" t="e">
        <f>+((+#REF!*4)*100)/#REF!</f>
        <v>#REF!</v>
      </c>
      <c r="I635" s="69"/>
      <c r="J635" s="167"/>
      <c r="K635" s="168"/>
      <c r="L635" s="168"/>
      <c r="M635" s="168"/>
      <c r="N635" s="169"/>
    </row>
    <row r="636" spans="2:14" ht="12.75">
      <c r="B636" s="162"/>
      <c r="C636" s="62"/>
      <c r="D636" s="64"/>
      <c r="E636" s="70"/>
      <c r="F636" s="70" t="e">
        <f>+((+#REF!*4)*100)/#REF!</f>
        <v>#REF!</v>
      </c>
      <c r="G636" s="70" t="e">
        <f>+((+#REF!*4)*100)/#REF!</f>
        <v>#REF!</v>
      </c>
      <c r="H636" s="70" t="e">
        <f>+((+#REF!*4)*100)/#REF!</f>
        <v>#REF!</v>
      </c>
      <c r="I636" s="69"/>
      <c r="J636" s="167"/>
      <c r="K636" s="168"/>
      <c r="L636" s="168"/>
      <c r="M636" s="168"/>
      <c r="N636" s="169"/>
    </row>
    <row r="637" spans="2:14" ht="12.75">
      <c r="B637" s="162"/>
      <c r="C637" s="62"/>
      <c r="D637" s="64"/>
      <c r="E637" s="70"/>
      <c r="F637" s="70" t="e">
        <f>+((+#REF!*4)*100)/#REF!</f>
        <v>#REF!</v>
      </c>
      <c r="G637" s="70" t="e">
        <f>+((+#REF!*4)*100)/#REF!</f>
        <v>#REF!</v>
      </c>
      <c r="H637" s="70" t="e">
        <f>+((+#REF!*4)*100)/#REF!</f>
        <v>#REF!</v>
      </c>
      <c r="I637" s="69"/>
      <c r="J637" s="167"/>
      <c r="K637" s="168"/>
      <c r="L637" s="168"/>
      <c r="M637" s="168"/>
      <c r="N637" s="169"/>
    </row>
    <row r="638" spans="2:14" ht="12.75">
      <c r="B638" s="162"/>
      <c r="C638" s="62"/>
      <c r="D638" s="64"/>
      <c r="E638" s="70"/>
      <c r="F638" s="70" t="e">
        <f>+((+#REF!*4)*100)/#REF!</f>
        <v>#REF!</v>
      </c>
      <c r="G638" s="70" t="e">
        <f>+((+#REF!*4)*100)/#REF!</f>
        <v>#REF!</v>
      </c>
      <c r="H638" s="70" t="e">
        <f>+((+#REF!*4)*100)/#REF!</f>
        <v>#REF!</v>
      </c>
      <c r="I638" s="69"/>
      <c r="J638" s="167"/>
      <c r="K638" s="168"/>
      <c r="L638" s="168"/>
      <c r="M638" s="168"/>
      <c r="N638" s="169"/>
    </row>
    <row r="639" spans="2:14" ht="12.75">
      <c r="B639" s="162"/>
      <c r="C639" s="62"/>
      <c r="D639" s="64"/>
      <c r="E639" s="70"/>
      <c r="F639" s="70" t="e">
        <f>+((+#REF!*4)*100)/#REF!</f>
        <v>#REF!</v>
      </c>
      <c r="G639" s="70" t="e">
        <f>+((+#REF!*4)*100)/#REF!</f>
        <v>#REF!</v>
      </c>
      <c r="H639" s="70" t="e">
        <f>+((+#REF!*4)*100)/#REF!</f>
        <v>#REF!</v>
      </c>
      <c r="I639" s="69"/>
      <c r="J639" s="167"/>
      <c r="K639" s="168"/>
      <c r="L639" s="168"/>
      <c r="M639" s="168"/>
      <c r="N639" s="169"/>
    </row>
    <row r="640" spans="2:14" ht="12.75">
      <c r="B640" s="162"/>
      <c r="C640" s="62"/>
      <c r="D640" s="64"/>
      <c r="E640" s="70"/>
      <c r="F640" s="70" t="e">
        <f>+((+#REF!*4)*100)/#REF!</f>
        <v>#REF!</v>
      </c>
      <c r="G640" s="70" t="e">
        <f>+((+#REF!*4)*100)/#REF!</f>
        <v>#REF!</v>
      </c>
      <c r="H640" s="70" t="e">
        <f>+((+#REF!*4)*100)/#REF!</f>
        <v>#REF!</v>
      </c>
      <c r="I640" s="69"/>
      <c r="J640" s="167"/>
      <c r="K640" s="168"/>
      <c r="L640" s="168"/>
      <c r="M640" s="168"/>
      <c r="N640" s="169"/>
    </row>
    <row r="641" spans="2:14" ht="12.75">
      <c r="B641" s="162"/>
      <c r="C641" s="62"/>
      <c r="D641" s="64"/>
      <c r="E641" s="70"/>
      <c r="F641" s="70" t="e">
        <f>+((+#REF!*4)*100)/#REF!</f>
        <v>#REF!</v>
      </c>
      <c r="G641" s="70" t="e">
        <f>+((+#REF!*4)*100)/#REF!</f>
        <v>#REF!</v>
      </c>
      <c r="H641" s="70" t="e">
        <f>+((+#REF!*4)*100)/#REF!</f>
        <v>#REF!</v>
      </c>
      <c r="I641" s="69"/>
      <c r="J641" s="167"/>
      <c r="K641" s="168"/>
      <c r="L641" s="168"/>
      <c r="M641" s="168"/>
      <c r="N641" s="169"/>
    </row>
    <row r="642" spans="2:14" ht="12.75">
      <c r="B642" s="162"/>
      <c r="C642" s="62"/>
      <c r="D642" s="64"/>
      <c r="E642" s="70"/>
      <c r="F642" s="70" t="e">
        <f>+((+#REF!*4)*100)/#REF!</f>
        <v>#REF!</v>
      </c>
      <c r="G642" s="70" t="e">
        <f>+((+#REF!*4)*100)/#REF!</f>
        <v>#REF!</v>
      </c>
      <c r="H642" s="70" t="e">
        <f>+((+#REF!*4)*100)/#REF!</f>
        <v>#REF!</v>
      </c>
      <c r="I642" s="69"/>
      <c r="J642" s="167"/>
      <c r="K642" s="168"/>
      <c r="L642" s="168"/>
      <c r="M642" s="168"/>
      <c r="N642" s="169"/>
    </row>
    <row r="643" spans="2:14" ht="12.75">
      <c r="B643" s="162"/>
      <c r="C643" s="62"/>
      <c r="D643" s="64"/>
      <c r="E643" s="70"/>
      <c r="F643" s="70" t="e">
        <f>+((+#REF!*4)*100)/#REF!</f>
        <v>#REF!</v>
      </c>
      <c r="G643" s="70" t="e">
        <f>+((+#REF!*4)*100)/#REF!</f>
        <v>#REF!</v>
      </c>
      <c r="H643" s="70" t="e">
        <f>+((+#REF!*4)*100)/#REF!</f>
        <v>#REF!</v>
      </c>
      <c r="I643" s="69"/>
      <c r="J643" s="167"/>
      <c r="K643" s="168"/>
      <c r="L643" s="168"/>
      <c r="M643" s="168"/>
      <c r="N643" s="169"/>
    </row>
    <row r="644" spans="2:14" ht="12.75">
      <c r="B644" s="162"/>
      <c r="C644" s="62"/>
      <c r="D644" s="64"/>
      <c r="E644" s="70"/>
      <c r="F644" s="70" t="e">
        <f>+((+#REF!*4)*100)/#REF!</f>
        <v>#REF!</v>
      </c>
      <c r="G644" s="70" t="e">
        <f>+((+#REF!*4)*100)/#REF!</f>
        <v>#REF!</v>
      </c>
      <c r="H644" s="70" t="e">
        <f>+((+#REF!*4)*100)/#REF!</f>
        <v>#REF!</v>
      </c>
      <c r="I644" s="69"/>
      <c r="J644" s="167"/>
      <c r="K644" s="168"/>
      <c r="L644" s="168"/>
      <c r="M644" s="168"/>
      <c r="N644" s="169"/>
    </row>
    <row r="645" spans="2:14" ht="12.75">
      <c r="B645" s="162"/>
      <c r="C645" s="62"/>
      <c r="D645" s="64"/>
      <c r="E645" s="70"/>
      <c r="F645" s="68"/>
      <c r="G645" s="68"/>
      <c r="H645" s="68"/>
      <c r="I645" s="69"/>
      <c r="J645" s="167"/>
      <c r="K645" s="168"/>
      <c r="L645" s="168"/>
      <c r="M645" s="168"/>
      <c r="N645" s="169"/>
    </row>
    <row r="646" spans="2:14" ht="12.75">
      <c r="B646" s="163"/>
      <c r="C646" s="62"/>
      <c r="D646" s="71"/>
      <c r="E646" s="72"/>
      <c r="F646" s="73" t="e">
        <f>SUM(F627:F644)</f>
        <v>#REF!</v>
      </c>
      <c r="G646" s="73" t="e">
        <f>SUM(G627:G644)</f>
        <v>#REF!</v>
      </c>
      <c r="H646" s="73" t="e">
        <f>SUM(H627:H644)</f>
        <v>#REF!</v>
      </c>
      <c r="I646" s="69"/>
      <c r="J646" s="170"/>
      <c r="K646" s="171"/>
      <c r="L646" s="171"/>
      <c r="M646" s="171"/>
      <c r="N646" s="172"/>
    </row>
    <row r="647" spans="2:14" ht="12.75">
      <c r="B647" s="61"/>
      <c r="C647" s="62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2:14" ht="12.75">
      <c r="B648" s="61"/>
      <c r="C648" s="62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1:14" ht="12.75">
      <c r="A649" s="173" t="s">
        <v>359</v>
      </c>
      <c r="B649" s="173" t="s">
        <v>360</v>
      </c>
      <c r="C649" s="88"/>
      <c r="D649" s="175" t="s">
        <v>105</v>
      </c>
      <c r="E649" s="89" t="s">
        <v>106</v>
      </c>
      <c r="F649" s="89" t="s">
        <v>107</v>
      </c>
      <c r="G649" s="89" t="s">
        <v>108</v>
      </c>
      <c r="H649" s="89" t="s">
        <v>109</v>
      </c>
      <c r="I649" s="90"/>
      <c r="J649" s="175" t="s">
        <v>110</v>
      </c>
      <c r="K649" s="175"/>
      <c r="L649" s="175"/>
      <c r="M649" s="175"/>
      <c r="N649" s="175"/>
    </row>
    <row r="650" spans="1:14" ht="12.75">
      <c r="A650" s="174"/>
      <c r="B650" s="174"/>
      <c r="C650" s="88"/>
      <c r="D650" s="174"/>
      <c r="E650" s="91" t="s">
        <v>111</v>
      </c>
      <c r="F650" s="92"/>
      <c r="G650" s="92"/>
      <c r="H650" s="92"/>
      <c r="I650" s="93"/>
      <c r="J650" s="174"/>
      <c r="K650" s="174"/>
      <c r="L650" s="174"/>
      <c r="M650" s="174"/>
      <c r="N650" s="174"/>
    </row>
    <row r="651" spans="1:14" ht="12.75">
      <c r="A651" s="63">
        <v>27</v>
      </c>
      <c r="B651" s="161" t="s">
        <v>155</v>
      </c>
      <c r="C651" s="63"/>
      <c r="D651" s="74" t="s">
        <v>127</v>
      </c>
      <c r="E651" s="78">
        <v>60</v>
      </c>
      <c r="F651" s="66" t="s">
        <v>113</v>
      </c>
      <c r="G651" s="66" t="s">
        <v>113</v>
      </c>
      <c r="H651" s="66" t="s">
        <v>113</v>
      </c>
      <c r="I651" s="67"/>
      <c r="J651" s="164" t="s">
        <v>553</v>
      </c>
      <c r="K651" s="165"/>
      <c r="L651" s="165"/>
      <c r="M651" s="165"/>
      <c r="N651" s="166"/>
    </row>
    <row r="652" spans="2:14" ht="12.75">
      <c r="B652" s="162"/>
      <c r="C652" s="62"/>
      <c r="D652" s="74" t="s">
        <v>126</v>
      </c>
      <c r="E652" s="78">
        <v>35</v>
      </c>
      <c r="F652" s="68" t="e">
        <f>+((+#REF!*4)*100)/#REF!</f>
        <v>#REF!</v>
      </c>
      <c r="G652" s="68" t="e">
        <f>+((+#REF!*4)*100)/#REF!</f>
        <v>#REF!</v>
      </c>
      <c r="H652" s="68" t="e">
        <f>+((+#REF!*4)*100)/#REF!</f>
        <v>#REF!</v>
      </c>
      <c r="I652" s="69"/>
      <c r="J652" s="167"/>
      <c r="K652" s="168"/>
      <c r="L652" s="168"/>
      <c r="M652" s="168"/>
      <c r="N652" s="169"/>
    </row>
    <row r="653" spans="2:14" ht="12.75">
      <c r="B653" s="162"/>
      <c r="C653" s="62"/>
      <c r="D653" s="74" t="s">
        <v>118</v>
      </c>
      <c r="E653" s="78">
        <v>45</v>
      </c>
      <c r="F653" s="70" t="e">
        <f>+((+#REF!*4)*100)/#REF!</f>
        <v>#REF!</v>
      </c>
      <c r="G653" s="70" t="e">
        <f>+((+#REF!*4)*100)/#REF!</f>
        <v>#REF!</v>
      </c>
      <c r="H653" s="70" t="e">
        <f>+((+#REF!*4)*100)/#REF!</f>
        <v>#REF!</v>
      </c>
      <c r="I653" s="69"/>
      <c r="J653" s="167"/>
      <c r="K653" s="168"/>
      <c r="L653" s="168"/>
      <c r="M653" s="168"/>
      <c r="N653" s="169"/>
    </row>
    <row r="654" spans="2:14" ht="12.75">
      <c r="B654" s="162"/>
      <c r="C654" s="62"/>
      <c r="D654" s="74" t="s">
        <v>114</v>
      </c>
      <c r="E654" s="78">
        <v>25</v>
      </c>
      <c r="F654" s="70" t="e">
        <f>+((+#REF!*4)*100)/#REF!</f>
        <v>#REF!</v>
      </c>
      <c r="G654" s="70" t="e">
        <f>+((+#REF!*4)*100)/#REF!</f>
        <v>#REF!</v>
      </c>
      <c r="H654" s="70" t="e">
        <f>+((+#REF!*4)*100)/#REF!</f>
        <v>#REF!</v>
      </c>
      <c r="I654" s="69"/>
      <c r="J654" s="167"/>
      <c r="K654" s="168"/>
      <c r="L654" s="168"/>
      <c r="M654" s="168"/>
      <c r="N654" s="169"/>
    </row>
    <row r="655" spans="2:14" ht="12.75">
      <c r="B655" s="162"/>
      <c r="C655" s="62"/>
      <c r="D655" s="74" t="s">
        <v>120</v>
      </c>
      <c r="E655" s="78">
        <v>50</v>
      </c>
      <c r="F655" s="70" t="e">
        <f>+((+#REF!*4)*100)/#REF!</f>
        <v>#REF!</v>
      </c>
      <c r="G655" s="70" t="e">
        <f>+((+#REF!*4)*100)/#REF!</f>
        <v>#REF!</v>
      </c>
      <c r="H655" s="70" t="e">
        <f>+((+#REF!*4)*100)/#REF!</f>
        <v>#REF!</v>
      </c>
      <c r="I655" s="69"/>
      <c r="J655" s="167"/>
      <c r="K655" s="168"/>
      <c r="L655" s="168"/>
      <c r="M655" s="168"/>
      <c r="N655" s="169"/>
    </row>
    <row r="656" spans="2:14" ht="12.75">
      <c r="B656" s="162"/>
      <c r="C656" s="62"/>
      <c r="D656" s="74" t="s">
        <v>117</v>
      </c>
      <c r="E656" s="78" t="s">
        <v>170</v>
      </c>
      <c r="F656" s="70" t="e">
        <f>+((+#REF!*4)*100)/#REF!</f>
        <v>#REF!</v>
      </c>
      <c r="G656" s="70" t="e">
        <f>+((+#REF!*4)*100)/#REF!</f>
        <v>#REF!</v>
      </c>
      <c r="H656" s="70" t="e">
        <f>+((+#REF!*4)*100)/#REF!</f>
        <v>#REF!</v>
      </c>
      <c r="I656" s="69"/>
      <c r="J656" s="167"/>
      <c r="K656" s="168"/>
      <c r="L656" s="168"/>
      <c r="M656" s="168"/>
      <c r="N656" s="169"/>
    </row>
    <row r="657" spans="2:14" ht="12.75">
      <c r="B657" s="162"/>
      <c r="C657" s="62"/>
      <c r="D657" s="74" t="s">
        <v>116</v>
      </c>
      <c r="E657" s="78">
        <v>0.1</v>
      </c>
      <c r="F657" s="70" t="e">
        <f>+((+#REF!*4)*100)/#REF!</f>
        <v>#REF!</v>
      </c>
      <c r="G657" s="70" t="e">
        <f>+((+#REF!*4)*100)/#REF!</f>
        <v>#REF!</v>
      </c>
      <c r="H657" s="70" t="e">
        <f>+((+#REF!*4)*100)/#REF!</f>
        <v>#REF!</v>
      </c>
      <c r="I657" s="69"/>
      <c r="J657" s="167"/>
      <c r="K657" s="168"/>
      <c r="L657" s="168"/>
      <c r="M657" s="168"/>
      <c r="N657" s="169"/>
    </row>
    <row r="658" spans="2:14" ht="12.75">
      <c r="B658" s="162"/>
      <c r="C658" s="62"/>
      <c r="D658" s="74" t="s">
        <v>115</v>
      </c>
      <c r="E658" s="78">
        <v>3</v>
      </c>
      <c r="F658" s="70" t="e">
        <f>+((+#REF!*4)*100)/#REF!</f>
        <v>#REF!</v>
      </c>
      <c r="G658" s="70" t="e">
        <f>+((+#REF!*4)*100)/#REF!</f>
        <v>#REF!</v>
      </c>
      <c r="H658" s="70" t="e">
        <f>+((+#REF!*4)*100)/#REF!</f>
        <v>#REF!</v>
      </c>
      <c r="I658" s="69"/>
      <c r="J658" s="167"/>
      <c r="K658" s="168"/>
      <c r="L658" s="168"/>
      <c r="M658" s="168"/>
      <c r="N658" s="169"/>
    </row>
    <row r="659" spans="2:14" ht="12.75">
      <c r="B659" s="162"/>
      <c r="C659" s="62"/>
      <c r="D659" s="74" t="s">
        <v>368</v>
      </c>
      <c r="E659" s="75">
        <v>20</v>
      </c>
      <c r="F659" s="70" t="e">
        <f>+((+#REF!*4)*100)/#REF!</f>
        <v>#REF!</v>
      </c>
      <c r="G659" s="70" t="e">
        <f>+((+#REF!*4)*100)/#REF!</f>
        <v>#REF!</v>
      </c>
      <c r="H659" s="70" t="e">
        <f>+((+#REF!*4)*100)/#REF!</f>
        <v>#REF!</v>
      </c>
      <c r="I659" s="69"/>
      <c r="J659" s="167"/>
      <c r="K659" s="168"/>
      <c r="L659" s="168"/>
      <c r="M659" s="168"/>
      <c r="N659" s="169"/>
    </row>
    <row r="660" spans="2:14" ht="12.75">
      <c r="B660" s="162"/>
      <c r="C660" s="62"/>
      <c r="D660" s="64"/>
      <c r="E660" s="70"/>
      <c r="F660" s="70" t="e">
        <f>+((+#REF!*4)*100)/#REF!</f>
        <v>#REF!</v>
      </c>
      <c r="G660" s="70" t="e">
        <f>+((+#REF!*4)*100)/#REF!</f>
        <v>#REF!</v>
      </c>
      <c r="H660" s="70" t="e">
        <f>+((+#REF!*4)*100)/#REF!</f>
        <v>#REF!</v>
      </c>
      <c r="I660" s="69"/>
      <c r="J660" s="167"/>
      <c r="K660" s="168"/>
      <c r="L660" s="168"/>
      <c r="M660" s="168"/>
      <c r="N660" s="169"/>
    </row>
    <row r="661" spans="2:14" ht="12.75">
      <c r="B661" s="162"/>
      <c r="C661" s="62"/>
      <c r="D661" s="64"/>
      <c r="E661" s="70"/>
      <c r="F661" s="70" t="e">
        <f>+((+#REF!*4)*100)/#REF!</f>
        <v>#REF!</v>
      </c>
      <c r="G661" s="70" t="e">
        <f>+((+#REF!*4)*100)/#REF!</f>
        <v>#REF!</v>
      </c>
      <c r="H661" s="70" t="e">
        <f>+((+#REF!*4)*100)/#REF!</f>
        <v>#REF!</v>
      </c>
      <c r="I661" s="69"/>
      <c r="J661" s="167"/>
      <c r="K661" s="168"/>
      <c r="L661" s="168"/>
      <c r="M661" s="168"/>
      <c r="N661" s="169"/>
    </row>
    <row r="662" spans="2:14" ht="12.75">
      <c r="B662" s="162"/>
      <c r="C662" s="62"/>
      <c r="D662" s="64"/>
      <c r="E662" s="70"/>
      <c r="F662" s="70" t="e">
        <f>+((+#REF!*4)*100)/#REF!</f>
        <v>#REF!</v>
      </c>
      <c r="G662" s="70" t="e">
        <f>+((+#REF!*4)*100)/#REF!</f>
        <v>#REF!</v>
      </c>
      <c r="H662" s="70" t="e">
        <f>+((+#REF!*4)*100)/#REF!</f>
        <v>#REF!</v>
      </c>
      <c r="I662" s="69"/>
      <c r="J662" s="167"/>
      <c r="K662" s="168"/>
      <c r="L662" s="168"/>
      <c r="M662" s="168"/>
      <c r="N662" s="169"/>
    </row>
    <row r="663" spans="2:14" ht="12.75">
      <c r="B663" s="162"/>
      <c r="C663" s="62"/>
      <c r="D663" s="64"/>
      <c r="E663" s="70"/>
      <c r="F663" s="70" t="e">
        <f>+((+#REF!*4)*100)/#REF!</f>
        <v>#REF!</v>
      </c>
      <c r="G663" s="70" t="e">
        <f>+((+#REF!*4)*100)/#REF!</f>
        <v>#REF!</v>
      </c>
      <c r="H663" s="70" t="e">
        <f>+((+#REF!*4)*100)/#REF!</f>
        <v>#REF!</v>
      </c>
      <c r="I663" s="69"/>
      <c r="J663" s="167"/>
      <c r="K663" s="168"/>
      <c r="L663" s="168"/>
      <c r="M663" s="168"/>
      <c r="N663" s="169"/>
    </row>
    <row r="664" spans="2:14" ht="12.75">
      <c r="B664" s="162"/>
      <c r="C664" s="62"/>
      <c r="D664" s="64"/>
      <c r="E664" s="70"/>
      <c r="F664" s="70" t="e">
        <f>+((+#REF!*4)*100)/#REF!</f>
        <v>#REF!</v>
      </c>
      <c r="G664" s="70" t="e">
        <f>+((+#REF!*4)*100)/#REF!</f>
        <v>#REF!</v>
      </c>
      <c r="H664" s="70" t="e">
        <f>+((+#REF!*4)*100)/#REF!</f>
        <v>#REF!</v>
      </c>
      <c r="I664" s="69"/>
      <c r="J664" s="167"/>
      <c r="K664" s="168"/>
      <c r="L664" s="168"/>
      <c r="M664" s="168"/>
      <c r="N664" s="169"/>
    </row>
    <row r="665" spans="2:14" ht="12.75">
      <c r="B665" s="162"/>
      <c r="C665" s="62"/>
      <c r="D665" s="64"/>
      <c r="E665" s="70"/>
      <c r="F665" s="70" t="e">
        <f>+((+#REF!*4)*100)/#REF!</f>
        <v>#REF!</v>
      </c>
      <c r="G665" s="70" t="e">
        <f>+((+#REF!*4)*100)/#REF!</f>
        <v>#REF!</v>
      </c>
      <c r="H665" s="70" t="e">
        <f>+((+#REF!*4)*100)/#REF!</f>
        <v>#REF!</v>
      </c>
      <c r="I665" s="69"/>
      <c r="J665" s="167"/>
      <c r="K665" s="168"/>
      <c r="L665" s="168"/>
      <c r="M665" s="168"/>
      <c r="N665" s="169"/>
    </row>
    <row r="666" spans="2:14" ht="12.75">
      <c r="B666" s="162"/>
      <c r="C666" s="62"/>
      <c r="D666" s="64"/>
      <c r="E666" s="70"/>
      <c r="F666" s="70" t="e">
        <f>+((+#REF!*4)*100)/#REF!</f>
        <v>#REF!</v>
      </c>
      <c r="G666" s="70" t="e">
        <f>+((+#REF!*4)*100)/#REF!</f>
        <v>#REF!</v>
      </c>
      <c r="H666" s="70" t="e">
        <f>+((+#REF!*4)*100)/#REF!</f>
        <v>#REF!</v>
      </c>
      <c r="I666" s="69"/>
      <c r="J666" s="167"/>
      <c r="K666" s="168"/>
      <c r="L666" s="168"/>
      <c r="M666" s="168"/>
      <c r="N666" s="169"/>
    </row>
    <row r="667" spans="2:14" ht="12.75">
      <c r="B667" s="162"/>
      <c r="C667" s="62"/>
      <c r="D667" s="64"/>
      <c r="E667" s="70"/>
      <c r="F667" s="70" t="e">
        <f>+((+#REF!*4)*100)/#REF!</f>
        <v>#REF!</v>
      </c>
      <c r="G667" s="70" t="e">
        <f>+((+#REF!*4)*100)/#REF!</f>
        <v>#REF!</v>
      </c>
      <c r="H667" s="70" t="e">
        <f>+((+#REF!*4)*100)/#REF!</f>
        <v>#REF!</v>
      </c>
      <c r="I667" s="69"/>
      <c r="J667" s="167"/>
      <c r="K667" s="168"/>
      <c r="L667" s="168"/>
      <c r="M667" s="168"/>
      <c r="N667" s="169"/>
    </row>
    <row r="668" spans="2:14" ht="12.75">
      <c r="B668" s="162"/>
      <c r="C668" s="62"/>
      <c r="D668" s="64"/>
      <c r="E668" s="70"/>
      <c r="F668" s="70" t="e">
        <f>+((+#REF!*4)*100)/#REF!</f>
        <v>#REF!</v>
      </c>
      <c r="G668" s="70" t="e">
        <f>+((+#REF!*4)*100)/#REF!</f>
        <v>#REF!</v>
      </c>
      <c r="H668" s="70" t="e">
        <f>+((+#REF!*4)*100)/#REF!</f>
        <v>#REF!</v>
      </c>
      <c r="I668" s="69"/>
      <c r="J668" s="167"/>
      <c r="K668" s="168"/>
      <c r="L668" s="168"/>
      <c r="M668" s="168"/>
      <c r="N668" s="169"/>
    </row>
    <row r="669" spans="2:14" ht="12.75">
      <c r="B669" s="162"/>
      <c r="C669" s="62"/>
      <c r="D669" s="64"/>
      <c r="E669" s="70"/>
      <c r="F669" s="70" t="e">
        <f>+((+#REF!*4)*100)/#REF!</f>
        <v>#REF!</v>
      </c>
      <c r="G669" s="70" t="e">
        <f>+((+#REF!*4)*100)/#REF!</f>
        <v>#REF!</v>
      </c>
      <c r="H669" s="70" t="e">
        <f>+((+#REF!*4)*100)/#REF!</f>
        <v>#REF!</v>
      </c>
      <c r="I669" s="69"/>
      <c r="J669" s="167"/>
      <c r="K669" s="168"/>
      <c r="L669" s="168"/>
      <c r="M669" s="168"/>
      <c r="N669" s="169"/>
    </row>
    <row r="670" spans="2:14" ht="12.75">
      <c r="B670" s="162"/>
      <c r="C670" s="62"/>
      <c r="D670" s="64"/>
      <c r="E670" s="70"/>
      <c r="F670" s="68"/>
      <c r="G670" s="68"/>
      <c r="H670" s="68"/>
      <c r="I670" s="69"/>
      <c r="J670" s="167"/>
      <c r="K670" s="168"/>
      <c r="L670" s="168"/>
      <c r="M670" s="168"/>
      <c r="N670" s="169"/>
    </row>
    <row r="671" spans="2:14" ht="12.75">
      <c r="B671" s="163"/>
      <c r="C671" s="62"/>
      <c r="D671" s="71"/>
      <c r="E671" s="72"/>
      <c r="F671" s="73" t="e">
        <f>SUM(F652:F669)</f>
        <v>#REF!</v>
      </c>
      <c r="G671" s="73" t="e">
        <f>SUM(G652:G669)</f>
        <v>#REF!</v>
      </c>
      <c r="H671" s="73" t="e">
        <f>SUM(H652:H669)</f>
        <v>#REF!</v>
      </c>
      <c r="I671" s="69"/>
      <c r="J671" s="170"/>
      <c r="K671" s="171"/>
      <c r="L671" s="171"/>
      <c r="M671" s="171"/>
      <c r="N671" s="172"/>
    </row>
    <row r="672" spans="2:14" ht="12.75">
      <c r="B672" s="61"/>
      <c r="C672" s="62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2:14" ht="12.75">
      <c r="B673" s="61"/>
      <c r="C673" s="62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1:14" ht="12.75">
      <c r="A674" s="173" t="s">
        <v>359</v>
      </c>
      <c r="B674" s="173" t="s">
        <v>360</v>
      </c>
      <c r="C674" s="88"/>
      <c r="D674" s="175" t="s">
        <v>105</v>
      </c>
      <c r="E674" s="89" t="s">
        <v>106</v>
      </c>
      <c r="F674" s="89" t="s">
        <v>107</v>
      </c>
      <c r="G674" s="89" t="s">
        <v>108</v>
      </c>
      <c r="H674" s="89" t="s">
        <v>109</v>
      </c>
      <c r="I674" s="90"/>
      <c r="J674" s="175" t="s">
        <v>110</v>
      </c>
      <c r="K674" s="175"/>
      <c r="L674" s="175"/>
      <c r="M674" s="175"/>
      <c r="N674" s="175"/>
    </row>
    <row r="675" spans="1:14" ht="12.75">
      <c r="A675" s="174"/>
      <c r="B675" s="174"/>
      <c r="C675" s="88"/>
      <c r="D675" s="174"/>
      <c r="E675" s="91" t="s">
        <v>111</v>
      </c>
      <c r="F675" s="92"/>
      <c r="G675" s="92"/>
      <c r="H675" s="92"/>
      <c r="I675" s="93"/>
      <c r="J675" s="174"/>
      <c r="K675" s="174"/>
      <c r="L675" s="174"/>
      <c r="M675" s="174"/>
      <c r="N675" s="174"/>
    </row>
    <row r="676" spans="1:14" ht="12.75">
      <c r="A676" s="63">
        <v>28</v>
      </c>
      <c r="B676" s="176" t="s">
        <v>156</v>
      </c>
      <c r="C676" s="63"/>
      <c r="D676" s="74" t="s">
        <v>121</v>
      </c>
      <c r="E676" s="78">
        <v>60</v>
      </c>
      <c r="F676" s="66" t="s">
        <v>113</v>
      </c>
      <c r="G676" s="66" t="s">
        <v>113</v>
      </c>
      <c r="H676" s="66" t="s">
        <v>113</v>
      </c>
      <c r="I676" s="67"/>
      <c r="J676" s="164" t="s">
        <v>570</v>
      </c>
      <c r="K676" s="165"/>
      <c r="L676" s="165"/>
      <c r="M676" s="165"/>
      <c r="N676" s="166"/>
    </row>
    <row r="677" spans="2:14" ht="12.75">
      <c r="B677" s="177"/>
      <c r="C677" s="62"/>
      <c r="D677" s="74" t="s">
        <v>118</v>
      </c>
      <c r="E677" s="78">
        <v>45</v>
      </c>
      <c r="F677" s="68" t="e">
        <f>+((+#REF!*4)*100)/#REF!</f>
        <v>#REF!</v>
      </c>
      <c r="G677" s="68" t="e">
        <f>+((+#REF!*4)*100)/#REF!</f>
        <v>#REF!</v>
      </c>
      <c r="H677" s="68" t="e">
        <f>+((+#REF!*4)*100)/#REF!</f>
        <v>#REF!</v>
      </c>
      <c r="I677" s="69"/>
      <c r="J677" s="167"/>
      <c r="K677" s="168"/>
      <c r="L677" s="168"/>
      <c r="M677" s="168"/>
      <c r="N677" s="169"/>
    </row>
    <row r="678" spans="2:14" ht="12.75">
      <c r="B678" s="177"/>
      <c r="C678" s="62"/>
      <c r="D678" s="74" t="s">
        <v>114</v>
      </c>
      <c r="E678" s="78">
        <v>25</v>
      </c>
      <c r="F678" s="70" t="e">
        <f>+((+#REF!*4)*100)/#REF!</f>
        <v>#REF!</v>
      </c>
      <c r="G678" s="70" t="e">
        <f>+((+#REF!*4)*100)/#REF!</f>
        <v>#REF!</v>
      </c>
      <c r="H678" s="70" t="e">
        <f>+((+#REF!*4)*100)/#REF!</f>
        <v>#REF!</v>
      </c>
      <c r="I678" s="69"/>
      <c r="J678" s="167"/>
      <c r="K678" s="168"/>
      <c r="L678" s="168"/>
      <c r="M678" s="168"/>
      <c r="N678" s="169"/>
    </row>
    <row r="679" spans="2:14" ht="12.75">
      <c r="B679" s="177"/>
      <c r="C679" s="62"/>
      <c r="D679" s="74" t="s">
        <v>154</v>
      </c>
      <c r="E679" s="78">
        <v>50</v>
      </c>
      <c r="F679" s="70" t="e">
        <f>+((+#REF!*4)*100)/#REF!</f>
        <v>#REF!</v>
      </c>
      <c r="G679" s="70" t="e">
        <f>+((+#REF!*4)*100)/#REF!</f>
        <v>#REF!</v>
      </c>
      <c r="H679" s="70" t="e">
        <f>+((+#REF!*4)*100)/#REF!</f>
        <v>#REF!</v>
      </c>
      <c r="I679" s="69"/>
      <c r="J679" s="167"/>
      <c r="K679" s="168"/>
      <c r="L679" s="168"/>
      <c r="M679" s="168"/>
      <c r="N679" s="169"/>
    </row>
    <row r="680" spans="2:14" ht="12.75">
      <c r="B680" s="177"/>
      <c r="C680" s="62"/>
      <c r="D680" s="74" t="s">
        <v>157</v>
      </c>
      <c r="E680" s="78">
        <v>40</v>
      </c>
      <c r="F680" s="70" t="e">
        <f>+((+#REF!*4)*100)/#REF!</f>
        <v>#REF!</v>
      </c>
      <c r="G680" s="70" t="e">
        <f>+((+#REF!*4)*100)/#REF!</f>
        <v>#REF!</v>
      </c>
      <c r="H680" s="70" t="e">
        <f>+((+#REF!*4)*100)/#REF!</f>
        <v>#REF!</v>
      </c>
      <c r="I680" s="69"/>
      <c r="J680" s="167"/>
      <c r="K680" s="168"/>
      <c r="L680" s="168"/>
      <c r="M680" s="168"/>
      <c r="N680" s="169"/>
    </row>
    <row r="681" spans="2:14" ht="12.75">
      <c r="B681" s="177"/>
      <c r="C681" s="62"/>
      <c r="D681" s="74" t="s">
        <v>117</v>
      </c>
      <c r="E681" s="78" t="s">
        <v>170</v>
      </c>
      <c r="F681" s="70" t="e">
        <f>+((+#REF!*4)*100)/#REF!</f>
        <v>#REF!</v>
      </c>
      <c r="G681" s="70" t="e">
        <f>+((+#REF!*4)*100)/#REF!</f>
        <v>#REF!</v>
      </c>
      <c r="H681" s="70" t="e">
        <f>+((+#REF!*4)*100)/#REF!</f>
        <v>#REF!</v>
      </c>
      <c r="I681" s="69"/>
      <c r="J681" s="167"/>
      <c r="K681" s="168"/>
      <c r="L681" s="168"/>
      <c r="M681" s="168"/>
      <c r="N681" s="169"/>
    </row>
    <row r="682" spans="2:14" ht="12.75">
      <c r="B682" s="177"/>
      <c r="C682" s="62"/>
      <c r="D682" s="74" t="s">
        <v>116</v>
      </c>
      <c r="E682" s="78">
        <v>0.1</v>
      </c>
      <c r="F682" s="70" t="e">
        <f>+((+#REF!*4)*100)/#REF!</f>
        <v>#REF!</v>
      </c>
      <c r="G682" s="70" t="e">
        <f>+((+#REF!*4)*100)/#REF!</f>
        <v>#REF!</v>
      </c>
      <c r="H682" s="70" t="e">
        <f>+((+#REF!*4)*100)/#REF!</f>
        <v>#REF!</v>
      </c>
      <c r="I682" s="69"/>
      <c r="J682" s="167"/>
      <c r="K682" s="168"/>
      <c r="L682" s="168"/>
      <c r="M682" s="168"/>
      <c r="N682" s="169"/>
    </row>
    <row r="683" spans="2:14" ht="12.75">
      <c r="B683" s="177"/>
      <c r="C683" s="62"/>
      <c r="D683" s="74" t="s">
        <v>115</v>
      </c>
      <c r="E683" s="78">
        <v>3</v>
      </c>
      <c r="F683" s="70" t="e">
        <f>+((+#REF!*4)*100)/#REF!</f>
        <v>#REF!</v>
      </c>
      <c r="G683" s="70" t="e">
        <f>+((+#REF!*4)*100)/#REF!</f>
        <v>#REF!</v>
      </c>
      <c r="H683" s="70" t="e">
        <f>+((+#REF!*4)*100)/#REF!</f>
        <v>#REF!</v>
      </c>
      <c r="I683" s="69"/>
      <c r="J683" s="167"/>
      <c r="K683" s="168"/>
      <c r="L683" s="168"/>
      <c r="M683" s="168"/>
      <c r="N683" s="169"/>
    </row>
    <row r="684" spans="2:14" ht="12.75">
      <c r="B684" s="177"/>
      <c r="C684" s="62"/>
      <c r="D684" s="74"/>
      <c r="E684" s="75"/>
      <c r="F684" s="70" t="e">
        <f>+((+#REF!*4)*100)/#REF!</f>
        <v>#REF!</v>
      </c>
      <c r="G684" s="70" t="e">
        <f>+((+#REF!*4)*100)/#REF!</f>
        <v>#REF!</v>
      </c>
      <c r="H684" s="70" t="e">
        <f>+((+#REF!*4)*100)/#REF!</f>
        <v>#REF!</v>
      </c>
      <c r="I684" s="69"/>
      <c r="J684" s="167"/>
      <c r="K684" s="168"/>
      <c r="L684" s="168"/>
      <c r="M684" s="168"/>
      <c r="N684" s="169"/>
    </row>
    <row r="685" spans="2:14" ht="12.75">
      <c r="B685" s="177"/>
      <c r="C685" s="62"/>
      <c r="D685" s="64"/>
      <c r="E685" s="70"/>
      <c r="F685" s="70" t="e">
        <f>+((+#REF!*4)*100)/#REF!</f>
        <v>#REF!</v>
      </c>
      <c r="G685" s="70" t="e">
        <f>+((+#REF!*4)*100)/#REF!</f>
        <v>#REF!</v>
      </c>
      <c r="H685" s="70" t="e">
        <f>+((+#REF!*4)*100)/#REF!</f>
        <v>#REF!</v>
      </c>
      <c r="I685" s="69"/>
      <c r="J685" s="167"/>
      <c r="K685" s="168"/>
      <c r="L685" s="168"/>
      <c r="M685" s="168"/>
      <c r="N685" s="169"/>
    </row>
    <row r="686" spans="2:14" ht="12.75">
      <c r="B686" s="177"/>
      <c r="C686" s="62"/>
      <c r="D686" s="64"/>
      <c r="E686" s="70"/>
      <c r="F686" s="70" t="e">
        <f>+((+#REF!*4)*100)/#REF!</f>
        <v>#REF!</v>
      </c>
      <c r="G686" s="70" t="e">
        <f>+((+#REF!*4)*100)/#REF!</f>
        <v>#REF!</v>
      </c>
      <c r="H686" s="70" t="e">
        <f>+((+#REF!*4)*100)/#REF!</f>
        <v>#REF!</v>
      </c>
      <c r="I686" s="69"/>
      <c r="J686" s="167"/>
      <c r="K686" s="168"/>
      <c r="L686" s="168"/>
      <c r="M686" s="168"/>
      <c r="N686" s="169"/>
    </row>
    <row r="687" spans="2:14" ht="12.75">
      <c r="B687" s="177"/>
      <c r="C687" s="62"/>
      <c r="D687" s="71"/>
      <c r="E687" s="70"/>
      <c r="F687" s="70" t="e">
        <f>+((+#REF!*4)*100)/#REF!</f>
        <v>#REF!</v>
      </c>
      <c r="G687" s="70" t="e">
        <f>+((+#REF!*4)*100)/#REF!</f>
        <v>#REF!</v>
      </c>
      <c r="H687" s="70" t="e">
        <f>+((+#REF!*4)*100)/#REF!</f>
        <v>#REF!</v>
      </c>
      <c r="I687" s="69"/>
      <c r="J687" s="167"/>
      <c r="K687" s="168"/>
      <c r="L687" s="168"/>
      <c r="M687" s="168"/>
      <c r="N687" s="169"/>
    </row>
    <row r="688" spans="2:14" ht="12.75">
      <c r="B688" s="177"/>
      <c r="C688" s="62"/>
      <c r="D688" s="71"/>
      <c r="E688" s="70"/>
      <c r="F688" s="70" t="e">
        <f>+((+#REF!*4)*100)/#REF!</f>
        <v>#REF!</v>
      </c>
      <c r="G688" s="70" t="e">
        <f>+((+#REF!*4)*100)/#REF!</f>
        <v>#REF!</v>
      </c>
      <c r="H688" s="70" t="e">
        <f>+((+#REF!*4)*100)/#REF!</f>
        <v>#REF!</v>
      </c>
      <c r="I688" s="69"/>
      <c r="J688" s="167"/>
      <c r="K688" s="168"/>
      <c r="L688" s="168"/>
      <c r="M688" s="168"/>
      <c r="N688" s="169"/>
    </row>
    <row r="689" spans="2:14" ht="12.75">
      <c r="B689" s="177"/>
      <c r="C689" s="62"/>
      <c r="D689" s="71"/>
      <c r="E689" s="70"/>
      <c r="F689" s="70" t="e">
        <f>+((+#REF!*4)*100)/#REF!</f>
        <v>#REF!</v>
      </c>
      <c r="G689" s="70" t="e">
        <f>+((+#REF!*4)*100)/#REF!</f>
        <v>#REF!</v>
      </c>
      <c r="H689" s="70" t="e">
        <f>+((+#REF!*4)*100)/#REF!</f>
        <v>#REF!</v>
      </c>
      <c r="I689" s="69"/>
      <c r="J689" s="167"/>
      <c r="K689" s="168"/>
      <c r="L689" s="168"/>
      <c r="M689" s="168"/>
      <c r="N689" s="169"/>
    </row>
    <row r="690" spans="2:14" ht="12.75">
      <c r="B690" s="177"/>
      <c r="C690" s="62"/>
      <c r="D690" s="64"/>
      <c r="E690" s="70"/>
      <c r="F690" s="70" t="e">
        <f>+((+#REF!*4)*100)/#REF!</f>
        <v>#REF!</v>
      </c>
      <c r="G690" s="70" t="e">
        <f>+((+#REF!*4)*100)/#REF!</f>
        <v>#REF!</v>
      </c>
      <c r="H690" s="70" t="e">
        <f>+((+#REF!*4)*100)/#REF!</f>
        <v>#REF!</v>
      </c>
      <c r="I690" s="69"/>
      <c r="J690" s="167"/>
      <c r="K690" s="168"/>
      <c r="L690" s="168"/>
      <c r="M690" s="168"/>
      <c r="N690" s="169"/>
    </row>
    <row r="691" spans="2:14" ht="12.75">
      <c r="B691" s="177"/>
      <c r="C691" s="62"/>
      <c r="D691" s="64"/>
      <c r="E691" s="70"/>
      <c r="F691" s="70" t="e">
        <f>+((+#REF!*4)*100)/#REF!</f>
        <v>#REF!</v>
      </c>
      <c r="G691" s="70" t="e">
        <f>+((+#REF!*4)*100)/#REF!</f>
        <v>#REF!</v>
      </c>
      <c r="H691" s="70" t="e">
        <f>+((+#REF!*4)*100)/#REF!</f>
        <v>#REF!</v>
      </c>
      <c r="I691" s="69"/>
      <c r="J691" s="167"/>
      <c r="K691" s="168"/>
      <c r="L691" s="168"/>
      <c r="M691" s="168"/>
      <c r="N691" s="169"/>
    </row>
    <row r="692" spans="2:14" ht="12.75">
      <c r="B692" s="177"/>
      <c r="C692" s="62"/>
      <c r="D692" s="64"/>
      <c r="E692" s="70"/>
      <c r="F692" s="70" t="e">
        <f>+((+#REF!*4)*100)/#REF!</f>
        <v>#REF!</v>
      </c>
      <c r="G692" s="70" t="e">
        <f>+((+#REF!*4)*100)/#REF!</f>
        <v>#REF!</v>
      </c>
      <c r="H692" s="70" t="e">
        <f>+((+#REF!*4)*100)/#REF!</f>
        <v>#REF!</v>
      </c>
      <c r="I692" s="69"/>
      <c r="J692" s="167"/>
      <c r="K692" s="168"/>
      <c r="L692" s="168"/>
      <c r="M692" s="168"/>
      <c r="N692" s="169"/>
    </row>
    <row r="693" spans="2:14" ht="12.75">
      <c r="B693" s="177"/>
      <c r="C693" s="62"/>
      <c r="D693" s="64"/>
      <c r="E693" s="70"/>
      <c r="F693" s="70" t="e">
        <f>+((+#REF!*4)*100)/#REF!</f>
        <v>#REF!</v>
      </c>
      <c r="G693" s="70" t="e">
        <f>+((+#REF!*4)*100)/#REF!</f>
        <v>#REF!</v>
      </c>
      <c r="H693" s="70" t="e">
        <f>+((+#REF!*4)*100)/#REF!</f>
        <v>#REF!</v>
      </c>
      <c r="I693" s="69"/>
      <c r="J693" s="167"/>
      <c r="K693" s="168"/>
      <c r="L693" s="168"/>
      <c r="M693" s="168"/>
      <c r="N693" s="169"/>
    </row>
    <row r="694" spans="2:14" ht="12.75">
      <c r="B694" s="177"/>
      <c r="C694" s="62"/>
      <c r="D694" s="64"/>
      <c r="E694" s="70"/>
      <c r="F694" s="70" t="e">
        <f>+((+#REF!*4)*100)/#REF!</f>
        <v>#REF!</v>
      </c>
      <c r="G694" s="70" t="e">
        <f>+((+#REF!*4)*100)/#REF!</f>
        <v>#REF!</v>
      </c>
      <c r="H694" s="70" t="e">
        <f>+((+#REF!*4)*100)/#REF!</f>
        <v>#REF!</v>
      </c>
      <c r="I694" s="69"/>
      <c r="J694" s="167"/>
      <c r="K694" s="168"/>
      <c r="L694" s="168"/>
      <c r="M694" s="168"/>
      <c r="N694" s="169"/>
    </row>
    <row r="695" spans="2:14" ht="12.75">
      <c r="B695" s="177"/>
      <c r="C695" s="62"/>
      <c r="D695" s="64"/>
      <c r="E695" s="70"/>
      <c r="F695" s="68"/>
      <c r="G695" s="68"/>
      <c r="H695" s="68"/>
      <c r="I695" s="69"/>
      <c r="J695" s="167"/>
      <c r="K695" s="168"/>
      <c r="L695" s="168"/>
      <c r="M695" s="168"/>
      <c r="N695" s="169"/>
    </row>
    <row r="696" spans="2:14" ht="12.75">
      <c r="B696" s="178"/>
      <c r="C696" s="62"/>
      <c r="D696" s="71"/>
      <c r="E696" s="72"/>
      <c r="F696" s="73" t="e">
        <f>SUM(F677:F694)</f>
        <v>#REF!</v>
      </c>
      <c r="G696" s="73" t="e">
        <f>SUM(G677:G694)</f>
        <v>#REF!</v>
      </c>
      <c r="H696" s="73" t="e">
        <f>SUM(H677:H694)</f>
        <v>#REF!</v>
      </c>
      <c r="I696" s="69"/>
      <c r="J696" s="170"/>
      <c r="K696" s="171"/>
      <c r="L696" s="171"/>
      <c r="M696" s="171"/>
      <c r="N696" s="172"/>
    </row>
    <row r="697" spans="2:14" ht="12.75">
      <c r="B697" s="61"/>
      <c r="C697" s="62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</row>
    <row r="698" spans="1:14" ht="12.75">
      <c r="A698" s="173" t="s">
        <v>359</v>
      </c>
      <c r="B698" s="173" t="s">
        <v>360</v>
      </c>
      <c r="C698" s="88"/>
      <c r="D698" s="175" t="s">
        <v>105</v>
      </c>
      <c r="E698" s="89" t="s">
        <v>106</v>
      </c>
      <c r="F698" s="89" t="s">
        <v>107</v>
      </c>
      <c r="G698" s="89" t="s">
        <v>108</v>
      </c>
      <c r="H698" s="89" t="s">
        <v>109</v>
      </c>
      <c r="I698" s="90"/>
      <c r="J698" s="175" t="s">
        <v>110</v>
      </c>
      <c r="K698" s="175"/>
      <c r="L698" s="175"/>
      <c r="M698" s="175"/>
      <c r="N698" s="175"/>
    </row>
    <row r="699" spans="1:14" ht="12.75">
      <c r="A699" s="174"/>
      <c r="B699" s="174"/>
      <c r="C699" s="88"/>
      <c r="D699" s="174"/>
      <c r="E699" s="91" t="s">
        <v>111</v>
      </c>
      <c r="F699" s="92"/>
      <c r="G699" s="92"/>
      <c r="H699" s="92"/>
      <c r="I699" s="93"/>
      <c r="J699" s="174"/>
      <c r="K699" s="174"/>
      <c r="L699" s="174"/>
      <c r="M699" s="174"/>
      <c r="N699" s="174"/>
    </row>
    <row r="700" spans="1:14" ht="12.75">
      <c r="A700" s="63">
        <v>29</v>
      </c>
      <c r="B700" s="161" t="s">
        <v>158</v>
      </c>
      <c r="C700" s="63"/>
      <c r="D700" s="74" t="s">
        <v>121</v>
      </c>
      <c r="E700" s="78">
        <v>60</v>
      </c>
      <c r="F700" s="66" t="s">
        <v>113</v>
      </c>
      <c r="G700" s="66" t="s">
        <v>113</v>
      </c>
      <c r="H700" s="66" t="s">
        <v>113</v>
      </c>
      <c r="I700" s="67"/>
      <c r="J700" s="164" t="s">
        <v>541</v>
      </c>
      <c r="K700" s="165"/>
      <c r="L700" s="165"/>
      <c r="M700" s="165"/>
      <c r="N700" s="166"/>
    </row>
    <row r="701" spans="2:14" ht="12.75">
      <c r="B701" s="162"/>
      <c r="C701" s="62"/>
      <c r="D701" s="74" t="s">
        <v>114</v>
      </c>
      <c r="E701" s="78">
        <v>25</v>
      </c>
      <c r="F701" s="68" t="e">
        <f>+((+#REF!*4)*100)/#REF!</f>
        <v>#REF!</v>
      </c>
      <c r="G701" s="68" t="e">
        <f>+((+#REF!*4)*100)/#REF!</f>
        <v>#REF!</v>
      </c>
      <c r="H701" s="68" t="e">
        <f>+((+#REF!*4)*100)/#REF!</f>
        <v>#REF!</v>
      </c>
      <c r="I701" s="69"/>
      <c r="J701" s="167"/>
      <c r="K701" s="168"/>
      <c r="L701" s="168"/>
      <c r="M701" s="168"/>
      <c r="N701" s="169"/>
    </row>
    <row r="702" spans="2:14" ht="12.75">
      <c r="B702" s="162"/>
      <c r="C702" s="62"/>
      <c r="D702" s="74" t="s">
        <v>117</v>
      </c>
      <c r="E702" s="78" t="s">
        <v>170</v>
      </c>
      <c r="F702" s="70" t="e">
        <f>+((+#REF!*4)*100)/#REF!</f>
        <v>#REF!</v>
      </c>
      <c r="G702" s="70" t="e">
        <f>+((+#REF!*4)*100)/#REF!</f>
        <v>#REF!</v>
      </c>
      <c r="H702" s="70" t="e">
        <f>+((+#REF!*4)*100)/#REF!</f>
        <v>#REF!</v>
      </c>
      <c r="I702" s="69"/>
      <c r="J702" s="167"/>
      <c r="K702" s="168"/>
      <c r="L702" s="168"/>
      <c r="M702" s="168"/>
      <c r="N702" s="169"/>
    </row>
    <row r="703" spans="2:14" ht="12.75">
      <c r="B703" s="162"/>
      <c r="C703" s="62"/>
      <c r="D703" s="74" t="s">
        <v>118</v>
      </c>
      <c r="E703" s="78">
        <v>30</v>
      </c>
      <c r="F703" s="70" t="e">
        <f>+((+#REF!*4)*100)/#REF!</f>
        <v>#REF!</v>
      </c>
      <c r="G703" s="70" t="e">
        <f>+((+#REF!*4)*100)/#REF!</f>
        <v>#REF!</v>
      </c>
      <c r="H703" s="70" t="e">
        <f>+((+#REF!*4)*100)/#REF!</f>
        <v>#REF!</v>
      </c>
      <c r="I703" s="69"/>
      <c r="J703" s="167"/>
      <c r="K703" s="168"/>
      <c r="L703" s="168"/>
      <c r="M703" s="168"/>
      <c r="N703" s="169"/>
    </row>
    <row r="704" spans="2:14" ht="12.75">
      <c r="B704" s="162"/>
      <c r="C704" s="62"/>
      <c r="D704" s="74" t="s">
        <v>126</v>
      </c>
      <c r="E704" s="78">
        <v>35</v>
      </c>
      <c r="F704" s="70" t="e">
        <f>+((+#REF!*4)*100)/#REF!</f>
        <v>#REF!</v>
      </c>
      <c r="G704" s="70" t="e">
        <f>+((+#REF!*4)*100)/#REF!</f>
        <v>#REF!</v>
      </c>
      <c r="H704" s="70" t="e">
        <f>+((+#REF!*4)*100)/#REF!</f>
        <v>#REF!</v>
      </c>
      <c r="I704" s="69"/>
      <c r="J704" s="167"/>
      <c r="K704" s="168"/>
      <c r="L704" s="168"/>
      <c r="M704" s="168"/>
      <c r="N704" s="169"/>
    </row>
    <row r="705" spans="2:14" ht="12.75">
      <c r="B705" s="162"/>
      <c r="C705" s="62"/>
      <c r="D705" s="74" t="s">
        <v>368</v>
      </c>
      <c r="E705" s="78">
        <v>20</v>
      </c>
      <c r="F705" s="70" t="e">
        <f>+((+#REF!*4)*100)/#REF!</f>
        <v>#REF!</v>
      </c>
      <c r="G705" s="70" t="e">
        <f>+((+#REF!*4)*100)/#REF!</f>
        <v>#REF!</v>
      </c>
      <c r="H705" s="70" t="e">
        <f>+((+#REF!*4)*100)/#REF!</f>
        <v>#REF!</v>
      </c>
      <c r="I705" s="69"/>
      <c r="J705" s="167"/>
      <c r="K705" s="168"/>
      <c r="L705" s="168"/>
      <c r="M705" s="168"/>
      <c r="N705" s="169"/>
    </row>
    <row r="706" spans="2:14" ht="12.75">
      <c r="B706" s="162"/>
      <c r="C706" s="62"/>
      <c r="D706" s="74" t="s">
        <v>540</v>
      </c>
      <c r="E706" s="78">
        <v>40</v>
      </c>
      <c r="F706" s="70" t="e">
        <f>+((+#REF!*4)*100)/#REF!</f>
        <v>#REF!</v>
      </c>
      <c r="G706" s="70" t="e">
        <f>+((+#REF!*4)*100)/#REF!</f>
        <v>#REF!</v>
      </c>
      <c r="H706" s="70" t="e">
        <f>+((+#REF!*4)*100)/#REF!</f>
        <v>#REF!</v>
      </c>
      <c r="I706" s="69"/>
      <c r="J706" s="167"/>
      <c r="K706" s="168"/>
      <c r="L706" s="168"/>
      <c r="M706" s="168"/>
      <c r="N706" s="169"/>
    </row>
    <row r="707" spans="2:14" ht="12.75">
      <c r="B707" s="162"/>
      <c r="C707" s="62"/>
      <c r="D707" s="74" t="s">
        <v>115</v>
      </c>
      <c r="E707" s="78">
        <v>3</v>
      </c>
      <c r="F707" s="70" t="e">
        <f>+((+#REF!*4)*100)/#REF!</f>
        <v>#REF!</v>
      </c>
      <c r="G707" s="70" t="e">
        <f>+((+#REF!*4)*100)/#REF!</f>
        <v>#REF!</v>
      </c>
      <c r="H707" s="70" t="e">
        <f>+((+#REF!*4)*100)/#REF!</f>
        <v>#REF!</v>
      </c>
      <c r="I707" s="69"/>
      <c r="J707" s="167"/>
      <c r="K707" s="168"/>
      <c r="L707" s="168"/>
      <c r="M707" s="168"/>
      <c r="N707" s="169"/>
    </row>
    <row r="708" spans="2:14" ht="12.75">
      <c r="B708" s="162"/>
      <c r="C708" s="62"/>
      <c r="D708" s="74" t="s">
        <v>116</v>
      </c>
      <c r="E708" s="78">
        <v>0.1</v>
      </c>
      <c r="F708" s="70" t="e">
        <f>+((+#REF!*4)*100)/#REF!</f>
        <v>#REF!</v>
      </c>
      <c r="G708" s="70" t="e">
        <f>+((+#REF!*4)*100)/#REF!</f>
        <v>#REF!</v>
      </c>
      <c r="H708" s="70" t="e">
        <f>+((+#REF!*4)*100)/#REF!</f>
        <v>#REF!</v>
      </c>
      <c r="I708" s="69"/>
      <c r="J708" s="167"/>
      <c r="K708" s="168"/>
      <c r="L708" s="168"/>
      <c r="M708" s="168"/>
      <c r="N708" s="169"/>
    </row>
    <row r="709" spans="2:14" ht="12.75">
      <c r="B709" s="162"/>
      <c r="C709" s="62"/>
      <c r="D709" s="74"/>
      <c r="E709" s="78"/>
      <c r="F709" s="70" t="e">
        <f>+((+#REF!*4)*100)/#REF!</f>
        <v>#REF!</v>
      </c>
      <c r="G709" s="70" t="e">
        <f>+((+#REF!*4)*100)/#REF!</f>
        <v>#REF!</v>
      </c>
      <c r="H709" s="70" t="e">
        <f>+((+#REF!*4)*100)/#REF!</f>
        <v>#REF!</v>
      </c>
      <c r="I709" s="69"/>
      <c r="J709" s="167"/>
      <c r="K709" s="168"/>
      <c r="L709" s="168"/>
      <c r="M709" s="168"/>
      <c r="N709" s="169"/>
    </row>
    <row r="710" spans="2:14" ht="12.75">
      <c r="B710" s="162"/>
      <c r="C710" s="62"/>
      <c r="D710" s="74"/>
      <c r="E710" s="75"/>
      <c r="F710" s="70" t="e">
        <f>+((+#REF!*4)*100)/#REF!</f>
        <v>#REF!</v>
      </c>
      <c r="G710" s="70" t="e">
        <f>+((+#REF!*4)*100)/#REF!</f>
        <v>#REF!</v>
      </c>
      <c r="H710" s="70" t="e">
        <f>+((+#REF!*4)*100)/#REF!</f>
        <v>#REF!</v>
      </c>
      <c r="I710" s="69"/>
      <c r="J710" s="167"/>
      <c r="K710" s="168"/>
      <c r="L710" s="168"/>
      <c r="M710" s="168"/>
      <c r="N710" s="169"/>
    </row>
    <row r="711" spans="2:14" ht="12.75">
      <c r="B711" s="162"/>
      <c r="C711" s="62"/>
      <c r="D711" s="64"/>
      <c r="E711" s="70"/>
      <c r="F711" s="70" t="e">
        <f>+((+#REF!*4)*100)/#REF!</f>
        <v>#REF!</v>
      </c>
      <c r="G711" s="70" t="e">
        <f>+((+#REF!*4)*100)/#REF!</f>
        <v>#REF!</v>
      </c>
      <c r="H711" s="70" t="e">
        <f>+((+#REF!*4)*100)/#REF!</f>
        <v>#REF!</v>
      </c>
      <c r="I711" s="69"/>
      <c r="J711" s="167"/>
      <c r="K711" s="168"/>
      <c r="L711" s="168"/>
      <c r="M711" s="168"/>
      <c r="N711" s="169"/>
    </row>
    <row r="712" spans="2:14" ht="12.75">
      <c r="B712" s="162"/>
      <c r="C712" s="62"/>
      <c r="D712" s="64"/>
      <c r="E712" s="70"/>
      <c r="F712" s="70" t="e">
        <f>+((+#REF!*4)*100)/#REF!</f>
        <v>#REF!</v>
      </c>
      <c r="G712" s="70" t="e">
        <f>+((+#REF!*4)*100)/#REF!</f>
        <v>#REF!</v>
      </c>
      <c r="H712" s="70" t="e">
        <f>+((+#REF!*4)*100)/#REF!</f>
        <v>#REF!</v>
      </c>
      <c r="I712" s="69"/>
      <c r="J712" s="167"/>
      <c r="K712" s="168"/>
      <c r="L712" s="168"/>
      <c r="M712" s="168"/>
      <c r="N712" s="169"/>
    </row>
    <row r="713" spans="2:14" ht="12.75">
      <c r="B713" s="162"/>
      <c r="C713" s="62"/>
      <c r="D713" s="64"/>
      <c r="E713" s="70"/>
      <c r="F713" s="70" t="e">
        <f>+((+#REF!*4)*100)/#REF!</f>
        <v>#REF!</v>
      </c>
      <c r="G713" s="70" t="e">
        <f>+((+#REF!*4)*100)/#REF!</f>
        <v>#REF!</v>
      </c>
      <c r="H713" s="70" t="e">
        <f>+((+#REF!*4)*100)/#REF!</f>
        <v>#REF!</v>
      </c>
      <c r="I713" s="69"/>
      <c r="J713" s="167"/>
      <c r="K713" s="168"/>
      <c r="L713" s="168"/>
      <c r="M713" s="168"/>
      <c r="N713" s="169"/>
    </row>
    <row r="714" spans="2:14" ht="12.75">
      <c r="B714" s="162"/>
      <c r="C714" s="62"/>
      <c r="D714" s="64"/>
      <c r="E714" s="70"/>
      <c r="F714" s="70" t="e">
        <f>+((+#REF!*4)*100)/#REF!</f>
        <v>#REF!</v>
      </c>
      <c r="G714" s="70" t="e">
        <f>+((+#REF!*4)*100)/#REF!</f>
        <v>#REF!</v>
      </c>
      <c r="H714" s="70" t="e">
        <f>+((+#REF!*4)*100)/#REF!</f>
        <v>#REF!</v>
      </c>
      <c r="I714" s="69"/>
      <c r="J714" s="167"/>
      <c r="K714" s="168"/>
      <c r="L714" s="168"/>
      <c r="M714" s="168"/>
      <c r="N714" s="169"/>
    </row>
    <row r="715" spans="2:14" ht="12.75">
      <c r="B715" s="162"/>
      <c r="C715" s="62"/>
      <c r="D715" s="64"/>
      <c r="E715" s="70"/>
      <c r="F715" s="70" t="e">
        <f>+((+#REF!*4)*100)/#REF!</f>
        <v>#REF!</v>
      </c>
      <c r="G715" s="70" t="e">
        <f>+((+#REF!*4)*100)/#REF!</f>
        <v>#REF!</v>
      </c>
      <c r="H715" s="70" t="e">
        <f>+((+#REF!*4)*100)/#REF!</f>
        <v>#REF!</v>
      </c>
      <c r="I715" s="69"/>
      <c r="J715" s="167"/>
      <c r="K715" s="168"/>
      <c r="L715" s="168"/>
      <c r="M715" s="168"/>
      <c r="N715" s="169"/>
    </row>
    <row r="716" spans="2:14" ht="12.75">
      <c r="B716" s="162"/>
      <c r="C716" s="62"/>
      <c r="D716" s="64"/>
      <c r="E716" s="70"/>
      <c r="F716" s="70" t="e">
        <f>+((+#REF!*4)*100)/#REF!</f>
        <v>#REF!</v>
      </c>
      <c r="G716" s="70" t="e">
        <f>+((+#REF!*4)*100)/#REF!</f>
        <v>#REF!</v>
      </c>
      <c r="H716" s="70" t="e">
        <f>+((+#REF!*4)*100)/#REF!</f>
        <v>#REF!</v>
      </c>
      <c r="I716" s="69"/>
      <c r="J716" s="167"/>
      <c r="K716" s="168"/>
      <c r="L716" s="168"/>
      <c r="M716" s="168"/>
      <c r="N716" s="169"/>
    </row>
    <row r="717" spans="2:14" ht="12.75">
      <c r="B717" s="162"/>
      <c r="C717" s="62"/>
      <c r="D717" s="64"/>
      <c r="E717" s="70"/>
      <c r="F717" s="70" t="e">
        <f>+((+#REF!*4)*100)/#REF!</f>
        <v>#REF!</v>
      </c>
      <c r="G717" s="70" t="e">
        <f>+((+#REF!*4)*100)/#REF!</f>
        <v>#REF!</v>
      </c>
      <c r="H717" s="70" t="e">
        <f>+((+#REF!*4)*100)/#REF!</f>
        <v>#REF!</v>
      </c>
      <c r="I717" s="69"/>
      <c r="J717" s="167"/>
      <c r="K717" s="168"/>
      <c r="L717" s="168"/>
      <c r="M717" s="168"/>
      <c r="N717" s="169"/>
    </row>
    <row r="718" spans="2:14" ht="12.75">
      <c r="B718" s="162"/>
      <c r="C718" s="62"/>
      <c r="D718" s="64"/>
      <c r="E718" s="70"/>
      <c r="F718" s="70" t="e">
        <f>+((+#REF!*4)*100)/#REF!</f>
        <v>#REF!</v>
      </c>
      <c r="G718" s="70" t="e">
        <f>+((+#REF!*4)*100)/#REF!</f>
        <v>#REF!</v>
      </c>
      <c r="H718" s="70" t="e">
        <f>+((+#REF!*4)*100)/#REF!</f>
        <v>#REF!</v>
      </c>
      <c r="I718" s="69"/>
      <c r="J718" s="167"/>
      <c r="K718" s="168"/>
      <c r="L718" s="168"/>
      <c r="M718" s="168"/>
      <c r="N718" s="169"/>
    </row>
    <row r="719" spans="2:14" ht="12.75">
      <c r="B719" s="162"/>
      <c r="C719" s="62"/>
      <c r="D719" s="64"/>
      <c r="E719" s="70"/>
      <c r="F719" s="68"/>
      <c r="G719" s="68"/>
      <c r="H719" s="68"/>
      <c r="I719" s="69"/>
      <c r="J719" s="167"/>
      <c r="K719" s="168"/>
      <c r="L719" s="168"/>
      <c r="M719" s="168"/>
      <c r="N719" s="169"/>
    </row>
    <row r="720" spans="2:14" ht="12.75">
      <c r="B720" s="163"/>
      <c r="C720" s="62"/>
      <c r="D720" s="71"/>
      <c r="E720" s="72"/>
      <c r="F720" s="73" t="e">
        <f>SUM(F701:F718)</f>
        <v>#REF!</v>
      </c>
      <c r="G720" s="73" t="e">
        <f>SUM(G701:G718)</f>
        <v>#REF!</v>
      </c>
      <c r="H720" s="73" t="e">
        <f>SUM(H701:H718)</f>
        <v>#REF!</v>
      </c>
      <c r="I720" s="69"/>
      <c r="J720" s="170"/>
      <c r="K720" s="171"/>
      <c r="L720" s="171"/>
      <c r="M720" s="171"/>
      <c r="N720" s="172"/>
    </row>
    <row r="721" spans="2:14" ht="12.75">
      <c r="B721" s="61"/>
      <c r="C721" s="62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</row>
    <row r="722" spans="2:14" ht="12.75">
      <c r="B722" s="61"/>
      <c r="C722" s="62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</row>
    <row r="723" spans="1:14" ht="12.75">
      <c r="A723" s="187" t="s">
        <v>359</v>
      </c>
      <c r="B723" s="173" t="s">
        <v>360</v>
      </c>
      <c r="C723" s="88"/>
      <c r="D723" s="175" t="s">
        <v>105</v>
      </c>
      <c r="E723" s="89" t="s">
        <v>106</v>
      </c>
      <c r="F723" s="89" t="s">
        <v>107</v>
      </c>
      <c r="G723" s="89" t="s">
        <v>108</v>
      </c>
      <c r="H723" s="89" t="s">
        <v>109</v>
      </c>
      <c r="I723" s="90"/>
      <c r="J723" s="175" t="s">
        <v>110</v>
      </c>
      <c r="K723" s="175"/>
      <c r="L723" s="175"/>
      <c r="M723" s="175"/>
      <c r="N723" s="175"/>
    </row>
    <row r="724" spans="1:14" ht="12.75">
      <c r="A724" s="188"/>
      <c r="B724" s="174"/>
      <c r="C724" s="88"/>
      <c r="D724" s="174"/>
      <c r="E724" s="91" t="s">
        <v>111</v>
      </c>
      <c r="F724" s="92"/>
      <c r="G724" s="92"/>
      <c r="H724" s="92"/>
      <c r="I724" s="93"/>
      <c r="J724" s="174"/>
      <c r="K724" s="174"/>
      <c r="L724" s="174"/>
      <c r="M724" s="174"/>
      <c r="N724" s="174"/>
    </row>
    <row r="725" spans="1:14" ht="12.75">
      <c r="A725" s="63">
        <v>30</v>
      </c>
      <c r="B725" s="161" t="s">
        <v>159</v>
      </c>
      <c r="C725" s="63"/>
      <c r="D725" s="74" t="s">
        <v>127</v>
      </c>
      <c r="E725" s="78">
        <v>60</v>
      </c>
      <c r="F725" s="66" t="s">
        <v>113</v>
      </c>
      <c r="G725" s="66" t="s">
        <v>113</v>
      </c>
      <c r="H725" s="66" t="s">
        <v>113</v>
      </c>
      <c r="I725" s="67"/>
      <c r="J725" s="164" t="s">
        <v>556</v>
      </c>
      <c r="K725" s="165"/>
      <c r="L725" s="165"/>
      <c r="M725" s="165"/>
      <c r="N725" s="166"/>
    </row>
    <row r="726" spans="2:14" ht="12.75">
      <c r="B726" s="162"/>
      <c r="C726" s="62"/>
      <c r="D726" s="74" t="s">
        <v>130</v>
      </c>
      <c r="E726" s="75">
        <v>40</v>
      </c>
      <c r="F726" s="68" t="e">
        <f>+((+#REF!*4)*100)/#REF!</f>
        <v>#REF!</v>
      </c>
      <c r="G726" s="68" t="e">
        <f>+((+#REF!*4)*100)/#REF!</f>
        <v>#REF!</v>
      </c>
      <c r="H726" s="68" t="e">
        <f>+((+#REF!*4)*100)/#REF!</f>
        <v>#REF!</v>
      </c>
      <c r="I726" s="69"/>
      <c r="J726" s="167"/>
      <c r="K726" s="168"/>
      <c r="L726" s="168"/>
      <c r="M726" s="168"/>
      <c r="N726" s="169"/>
    </row>
    <row r="727" spans="2:14" ht="12.75">
      <c r="B727" s="162"/>
      <c r="C727" s="62"/>
      <c r="D727" s="74" t="s">
        <v>126</v>
      </c>
      <c r="E727" s="75">
        <v>35</v>
      </c>
      <c r="F727" s="70" t="e">
        <f>+((+#REF!*4)*100)/#REF!</f>
        <v>#REF!</v>
      </c>
      <c r="G727" s="70" t="e">
        <f>+((+#REF!*4)*100)/#REF!</f>
        <v>#REF!</v>
      </c>
      <c r="H727" s="70" t="e">
        <f>+((+#REF!*4)*100)/#REF!</f>
        <v>#REF!</v>
      </c>
      <c r="I727" s="69"/>
      <c r="J727" s="167"/>
      <c r="K727" s="168"/>
      <c r="L727" s="168"/>
      <c r="M727" s="168"/>
      <c r="N727" s="169"/>
    </row>
    <row r="728" spans="2:14" ht="12.75">
      <c r="B728" s="162"/>
      <c r="C728" s="62"/>
      <c r="D728" s="74" t="s">
        <v>118</v>
      </c>
      <c r="E728" s="75">
        <v>30</v>
      </c>
      <c r="F728" s="70" t="e">
        <f>+((+#REF!*4)*100)/#REF!</f>
        <v>#REF!</v>
      </c>
      <c r="G728" s="70" t="e">
        <f>+((+#REF!*4)*100)/#REF!</f>
        <v>#REF!</v>
      </c>
      <c r="H728" s="70" t="e">
        <f>+((+#REF!*4)*100)/#REF!</f>
        <v>#REF!</v>
      </c>
      <c r="I728" s="69"/>
      <c r="J728" s="167"/>
      <c r="K728" s="168"/>
      <c r="L728" s="168"/>
      <c r="M728" s="168"/>
      <c r="N728" s="169"/>
    </row>
    <row r="729" spans="2:14" ht="12.75">
      <c r="B729" s="162"/>
      <c r="C729" s="62"/>
      <c r="D729" s="74" t="s">
        <v>114</v>
      </c>
      <c r="E729" s="75">
        <v>25</v>
      </c>
      <c r="F729" s="70" t="e">
        <f>+((+#REF!*4)*100)/#REF!</f>
        <v>#REF!</v>
      </c>
      <c r="G729" s="70" t="e">
        <f>+((+#REF!*4)*100)/#REF!</f>
        <v>#REF!</v>
      </c>
      <c r="H729" s="70" t="e">
        <f>+((+#REF!*4)*100)/#REF!</f>
        <v>#REF!</v>
      </c>
      <c r="I729" s="69"/>
      <c r="J729" s="167"/>
      <c r="K729" s="168"/>
      <c r="L729" s="168"/>
      <c r="M729" s="168"/>
      <c r="N729" s="169"/>
    </row>
    <row r="730" spans="2:14" ht="12.75">
      <c r="B730" s="162"/>
      <c r="C730" s="62"/>
      <c r="D730" s="74" t="s">
        <v>117</v>
      </c>
      <c r="E730" s="75" t="s">
        <v>170</v>
      </c>
      <c r="F730" s="70" t="e">
        <f>+((+#REF!*4)*100)/#REF!</f>
        <v>#REF!</v>
      </c>
      <c r="G730" s="70" t="e">
        <f>+((+#REF!*4)*100)/#REF!</f>
        <v>#REF!</v>
      </c>
      <c r="H730" s="70" t="e">
        <f>+((+#REF!*4)*100)/#REF!</f>
        <v>#REF!</v>
      </c>
      <c r="I730" s="69"/>
      <c r="J730" s="167"/>
      <c r="K730" s="168"/>
      <c r="L730" s="168"/>
      <c r="M730" s="168"/>
      <c r="N730" s="169"/>
    </row>
    <row r="731" spans="2:14" ht="12.75">
      <c r="B731" s="162"/>
      <c r="C731" s="62"/>
      <c r="D731" s="74" t="s">
        <v>115</v>
      </c>
      <c r="E731" s="75">
        <v>3</v>
      </c>
      <c r="F731" s="70" t="e">
        <f>+((+#REF!*4)*100)/#REF!</f>
        <v>#REF!</v>
      </c>
      <c r="G731" s="70" t="e">
        <f>+((+#REF!*4)*100)/#REF!</f>
        <v>#REF!</v>
      </c>
      <c r="H731" s="70" t="e">
        <f>+((+#REF!*4)*100)/#REF!</f>
        <v>#REF!</v>
      </c>
      <c r="I731" s="69"/>
      <c r="J731" s="167"/>
      <c r="K731" s="168"/>
      <c r="L731" s="168"/>
      <c r="M731" s="168"/>
      <c r="N731" s="169"/>
    </row>
    <row r="732" spans="2:14" ht="12.75">
      <c r="B732" s="162"/>
      <c r="C732" s="62"/>
      <c r="D732" s="74" t="s">
        <v>116</v>
      </c>
      <c r="E732" s="75">
        <v>0.1</v>
      </c>
      <c r="F732" s="70" t="e">
        <f>+((+#REF!*4)*100)/#REF!</f>
        <v>#REF!</v>
      </c>
      <c r="G732" s="70" t="e">
        <f>+((+#REF!*4)*100)/#REF!</f>
        <v>#REF!</v>
      </c>
      <c r="H732" s="70" t="e">
        <f>+((+#REF!*4)*100)/#REF!</f>
        <v>#REF!</v>
      </c>
      <c r="I732" s="69"/>
      <c r="J732" s="167"/>
      <c r="K732" s="168"/>
      <c r="L732" s="168"/>
      <c r="M732" s="168"/>
      <c r="N732" s="169"/>
    </row>
    <row r="733" spans="2:14" ht="12.75">
      <c r="B733" s="162"/>
      <c r="C733" s="62"/>
      <c r="D733" s="74" t="s">
        <v>368</v>
      </c>
      <c r="E733" s="75">
        <v>20</v>
      </c>
      <c r="F733" s="70" t="e">
        <f>+((+#REF!*4)*100)/#REF!</f>
        <v>#REF!</v>
      </c>
      <c r="G733" s="70" t="e">
        <f>+((+#REF!*4)*100)/#REF!</f>
        <v>#REF!</v>
      </c>
      <c r="H733" s="70" t="e">
        <f>+((+#REF!*4)*100)/#REF!</f>
        <v>#REF!</v>
      </c>
      <c r="I733" s="69"/>
      <c r="J733" s="167"/>
      <c r="K733" s="168"/>
      <c r="L733" s="168"/>
      <c r="M733" s="168"/>
      <c r="N733" s="169"/>
    </row>
    <row r="734" spans="2:14" ht="12.75">
      <c r="B734" s="162"/>
      <c r="C734" s="62"/>
      <c r="D734" s="74"/>
      <c r="E734" s="75"/>
      <c r="F734" s="70" t="e">
        <f>+((+#REF!*4)*100)/#REF!</f>
        <v>#REF!</v>
      </c>
      <c r="G734" s="70" t="e">
        <f>+((+#REF!*4)*100)/#REF!</f>
        <v>#REF!</v>
      </c>
      <c r="H734" s="70" t="e">
        <f>+((+#REF!*4)*100)/#REF!</f>
        <v>#REF!</v>
      </c>
      <c r="I734" s="69"/>
      <c r="J734" s="167"/>
      <c r="K734" s="168"/>
      <c r="L734" s="168"/>
      <c r="M734" s="168"/>
      <c r="N734" s="169"/>
    </row>
    <row r="735" spans="2:14" ht="12.75">
      <c r="B735" s="162"/>
      <c r="C735" s="62"/>
      <c r="D735" s="74"/>
      <c r="E735" s="75"/>
      <c r="F735" s="70" t="e">
        <f>+((+#REF!*4)*100)/#REF!</f>
        <v>#REF!</v>
      </c>
      <c r="G735" s="70" t="e">
        <f>+((+#REF!*4)*100)/#REF!</f>
        <v>#REF!</v>
      </c>
      <c r="H735" s="70" t="e">
        <f>+((+#REF!*4)*100)/#REF!</f>
        <v>#REF!</v>
      </c>
      <c r="I735" s="69"/>
      <c r="J735" s="167"/>
      <c r="K735" s="168"/>
      <c r="L735" s="168"/>
      <c r="M735" s="168"/>
      <c r="N735" s="169"/>
    </row>
    <row r="736" spans="2:14" ht="12.75">
      <c r="B736" s="162"/>
      <c r="C736" s="62"/>
      <c r="D736" s="74"/>
      <c r="E736" s="75"/>
      <c r="F736" s="70" t="e">
        <f>+((+#REF!*4)*100)/#REF!</f>
        <v>#REF!</v>
      </c>
      <c r="G736" s="70" t="e">
        <f>+((+#REF!*4)*100)/#REF!</f>
        <v>#REF!</v>
      </c>
      <c r="H736" s="70" t="e">
        <f>+((+#REF!*4)*100)/#REF!</f>
        <v>#REF!</v>
      </c>
      <c r="I736" s="69"/>
      <c r="J736" s="167"/>
      <c r="K736" s="168"/>
      <c r="L736" s="168"/>
      <c r="M736" s="168"/>
      <c r="N736" s="169"/>
    </row>
    <row r="737" spans="2:14" ht="12.75">
      <c r="B737" s="162"/>
      <c r="C737" s="62"/>
      <c r="D737" s="64"/>
      <c r="E737" s="70"/>
      <c r="F737" s="70" t="e">
        <f>+((+#REF!*4)*100)/#REF!</f>
        <v>#REF!</v>
      </c>
      <c r="G737" s="70" t="e">
        <f>+((+#REF!*4)*100)/#REF!</f>
        <v>#REF!</v>
      </c>
      <c r="H737" s="70" t="e">
        <f>+((+#REF!*4)*100)/#REF!</f>
        <v>#REF!</v>
      </c>
      <c r="I737" s="69"/>
      <c r="J737" s="167"/>
      <c r="K737" s="168"/>
      <c r="L737" s="168"/>
      <c r="M737" s="168"/>
      <c r="N737" s="169"/>
    </row>
    <row r="738" spans="2:14" ht="12.75">
      <c r="B738" s="162"/>
      <c r="C738" s="62"/>
      <c r="D738" s="64"/>
      <c r="E738" s="70"/>
      <c r="F738" s="70" t="e">
        <f>+((+#REF!*4)*100)/#REF!</f>
        <v>#REF!</v>
      </c>
      <c r="G738" s="70" t="e">
        <f>+((+#REF!*4)*100)/#REF!</f>
        <v>#REF!</v>
      </c>
      <c r="H738" s="70" t="e">
        <f>+((+#REF!*4)*100)/#REF!</f>
        <v>#REF!</v>
      </c>
      <c r="I738" s="69"/>
      <c r="J738" s="167"/>
      <c r="K738" s="168"/>
      <c r="L738" s="168"/>
      <c r="M738" s="168"/>
      <c r="N738" s="169"/>
    </row>
    <row r="739" spans="2:14" ht="12.75">
      <c r="B739" s="162"/>
      <c r="C739" s="62"/>
      <c r="D739" s="64"/>
      <c r="E739" s="70"/>
      <c r="F739" s="70" t="e">
        <f>+((+#REF!*4)*100)/#REF!</f>
        <v>#REF!</v>
      </c>
      <c r="G739" s="70" t="e">
        <f>+((+#REF!*4)*100)/#REF!</f>
        <v>#REF!</v>
      </c>
      <c r="H739" s="70" t="e">
        <f>+((+#REF!*4)*100)/#REF!</f>
        <v>#REF!</v>
      </c>
      <c r="I739" s="69"/>
      <c r="J739" s="167"/>
      <c r="K739" s="168"/>
      <c r="L739" s="168"/>
      <c r="M739" s="168"/>
      <c r="N739" s="169"/>
    </row>
    <row r="740" spans="2:14" ht="12.75">
      <c r="B740" s="162"/>
      <c r="C740" s="62"/>
      <c r="D740" s="64"/>
      <c r="E740" s="70"/>
      <c r="F740" s="70" t="e">
        <f>+((+#REF!*4)*100)/#REF!</f>
        <v>#REF!</v>
      </c>
      <c r="G740" s="70" t="e">
        <f>+((+#REF!*4)*100)/#REF!</f>
        <v>#REF!</v>
      </c>
      <c r="H740" s="70" t="e">
        <f>+((+#REF!*4)*100)/#REF!</f>
        <v>#REF!</v>
      </c>
      <c r="I740" s="69"/>
      <c r="J740" s="167"/>
      <c r="K740" s="168"/>
      <c r="L740" s="168"/>
      <c r="M740" s="168"/>
      <c r="N740" s="169"/>
    </row>
    <row r="741" spans="2:14" ht="12.75">
      <c r="B741" s="162"/>
      <c r="C741" s="62"/>
      <c r="D741" s="64"/>
      <c r="E741" s="70"/>
      <c r="F741" s="70" t="e">
        <f>+((+#REF!*4)*100)/#REF!</f>
        <v>#REF!</v>
      </c>
      <c r="G741" s="70" t="e">
        <f>+((+#REF!*4)*100)/#REF!</f>
        <v>#REF!</v>
      </c>
      <c r="H741" s="70" t="e">
        <f>+((+#REF!*4)*100)/#REF!</f>
        <v>#REF!</v>
      </c>
      <c r="I741" s="69"/>
      <c r="J741" s="167"/>
      <c r="K741" s="168"/>
      <c r="L741" s="168"/>
      <c r="M741" s="168"/>
      <c r="N741" s="169"/>
    </row>
    <row r="742" spans="2:14" ht="12.75">
      <c r="B742" s="162"/>
      <c r="C742" s="62"/>
      <c r="D742" s="64"/>
      <c r="E742" s="70"/>
      <c r="F742" s="70" t="e">
        <f>+((+#REF!*4)*100)/#REF!</f>
        <v>#REF!</v>
      </c>
      <c r="G742" s="70" t="e">
        <f>+((+#REF!*4)*100)/#REF!</f>
        <v>#REF!</v>
      </c>
      <c r="H742" s="70" t="e">
        <f>+((+#REF!*4)*100)/#REF!</f>
        <v>#REF!</v>
      </c>
      <c r="I742" s="69"/>
      <c r="J742" s="167"/>
      <c r="K742" s="168"/>
      <c r="L742" s="168"/>
      <c r="M742" s="168"/>
      <c r="N742" s="169"/>
    </row>
    <row r="743" spans="2:14" ht="12.75">
      <c r="B743" s="162"/>
      <c r="C743" s="62"/>
      <c r="D743" s="64"/>
      <c r="E743" s="70"/>
      <c r="F743" s="70" t="e">
        <f>+((+#REF!*4)*100)/#REF!</f>
        <v>#REF!</v>
      </c>
      <c r="G743" s="70" t="e">
        <f>+((+#REF!*4)*100)/#REF!</f>
        <v>#REF!</v>
      </c>
      <c r="H743" s="70" t="e">
        <f>+((+#REF!*4)*100)/#REF!</f>
        <v>#REF!</v>
      </c>
      <c r="I743" s="69"/>
      <c r="J743" s="167"/>
      <c r="K743" s="168"/>
      <c r="L743" s="168"/>
      <c r="M743" s="168"/>
      <c r="N743" s="169"/>
    </row>
    <row r="744" spans="2:14" ht="12.75">
      <c r="B744" s="162"/>
      <c r="C744" s="62"/>
      <c r="D744" s="64"/>
      <c r="E744" s="70"/>
      <c r="F744" s="68"/>
      <c r="G744" s="68"/>
      <c r="H744" s="68"/>
      <c r="I744" s="69"/>
      <c r="J744" s="167"/>
      <c r="K744" s="168"/>
      <c r="L744" s="168"/>
      <c r="M744" s="168"/>
      <c r="N744" s="169"/>
    </row>
    <row r="745" spans="2:14" ht="12.75">
      <c r="B745" s="163"/>
      <c r="C745" s="62"/>
      <c r="D745" s="71"/>
      <c r="E745" s="72"/>
      <c r="F745" s="73" t="e">
        <f>SUM(F726:F743)</f>
        <v>#REF!</v>
      </c>
      <c r="G745" s="73" t="e">
        <f>SUM(G726:G743)</f>
        <v>#REF!</v>
      </c>
      <c r="H745" s="73" t="e">
        <f>SUM(H726:H743)</f>
        <v>#REF!</v>
      </c>
      <c r="I745" s="69"/>
      <c r="J745" s="170"/>
      <c r="K745" s="171"/>
      <c r="L745" s="171"/>
      <c r="M745" s="171"/>
      <c r="N745" s="172"/>
    </row>
    <row r="746" spans="2:14" ht="12.75">
      <c r="B746" s="61"/>
      <c r="C746" s="62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</row>
    <row r="747" spans="2:14" ht="12.75">
      <c r="B747" s="61"/>
      <c r="C747" s="62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</row>
    <row r="748" spans="1:14" ht="12.75">
      <c r="A748" s="173" t="s">
        <v>359</v>
      </c>
      <c r="B748" s="173" t="s">
        <v>360</v>
      </c>
      <c r="C748" s="88"/>
      <c r="D748" s="175" t="s">
        <v>105</v>
      </c>
      <c r="E748" s="89" t="s">
        <v>106</v>
      </c>
      <c r="F748" s="89" t="s">
        <v>107</v>
      </c>
      <c r="G748" s="89" t="s">
        <v>108</v>
      </c>
      <c r="H748" s="89" t="s">
        <v>109</v>
      </c>
      <c r="I748" s="90"/>
      <c r="J748" s="175" t="s">
        <v>110</v>
      </c>
      <c r="K748" s="175"/>
      <c r="L748" s="175"/>
      <c r="M748" s="175"/>
      <c r="N748" s="175"/>
    </row>
    <row r="749" spans="1:14" ht="12.75">
      <c r="A749" s="174"/>
      <c r="B749" s="174"/>
      <c r="C749" s="88"/>
      <c r="D749" s="174"/>
      <c r="E749" s="91" t="s">
        <v>111</v>
      </c>
      <c r="F749" s="92"/>
      <c r="G749" s="92"/>
      <c r="H749" s="92"/>
      <c r="I749" s="93"/>
      <c r="J749" s="174"/>
      <c r="K749" s="174"/>
      <c r="L749" s="174"/>
      <c r="M749" s="174"/>
      <c r="N749" s="174"/>
    </row>
    <row r="750" spans="1:14" ht="12.75">
      <c r="A750" s="63">
        <v>31</v>
      </c>
      <c r="B750" s="161" t="s">
        <v>160</v>
      </c>
      <c r="C750" s="63"/>
      <c r="D750" s="74" t="s">
        <v>121</v>
      </c>
      <c r="E750" s="78">
        <v>60</v>
      </c>
      <c r="F750" s="66" t="s">
        <v>113</v>
      </c>
      <c r="G750" s="66" t="s">
        <v>113</v>
      </c>
      <c r="H750" s="66" t="s">
        <v>113</v>
      </c>
      <c r="I750" s="67"/>
      <c r="J750" s="164" t="s">
        <v>573</v>
      </c>
      <c r="K750" s="165"/>
      <c r="L750" s="165"/>
      <c r="M750" s="165"/>
      <c r="N750" s="166"/>
    </row>
    <row r="751" spans="2:14" ht="12.75">
      <c r="B751" s="162"/>
      <c r="C751" s="62"/>
      <c r="D751" s="74" t="s">
        <v>118</v>
      </c>
      <c r="E751" s="78">
        <v>45</v>
      </c>
      <c r="F751" s="68" t="e">
        <f>+((+#REF!*4)*100)/#REF!</f>
        <v>#REF!</v>
      </c>
      <c r="G751" s="68" t="e">
        <f>+((+#REF!*4)*100)/#REF!</f>
        <v>#REF!</v>
      </c>
      <c r="H751" s="68" t="e">
        <f>+((+#REF!*4)*100)/#REF!</f>
        <v>#REF!</v>
      </c>
      <c r="I751" s="69"/>
      <c r="J751" s="167"/>
      <c r="K751" s="168"/>
      <c r="L751" s="168"/>
      <c r="M751" s="168"/>
      <c r="N751" s="169"/>
    </row>
    <row r="752" spans="2:14" ht="12.75">
      <c r="B752" s="162"/>
      <c r="C752" s="62"/>
      <c r="D752" s="74" t="s">
        <v>119</v>
      </c>
      <c r="E752" s="78">
        <v>25</v>
      </c>
      <c r="F752" s="70" t="e">
        <f>+((+#REF!*4)*100)/#REF!</f>
        <v>#REF!</v>
      </c>
      <c r="G752" s="70" t="e">
        <f>+((+#REF!*4)*100)/#REF!</f>
        <v>#REF!</v>
      </c>
      <c r="H752" s="70" t="e">
        <f>+((+#REF!*4)*100)/#REF!</f>
        <v>#REF!</v>
      </c>
      <c r="I752" s="69"/>
      <c r="J752" s="167"/>
      <c r="K752" s="168"/>
      <c r="L752" s="168"/>
      <c r="M752" s="168"/>
      <c r="N752" s="169"/>
    </row>
    <row r="753" spans="2:14" ht="12.75">
      <c r="B753" s="162"/>
      <c r="C753" s="62"/>
      <c r="D753" s="74" t="s">
        <v>117</v>
      </c>
      <c r="E753" s="78" t="s">
        <v>170</v>
      </c>
      <c r="F753" s="70" t="e">
        <f>+((+#REF!*4)*100)/#REF!</f>
        <v>#REF!</v>
      </c>
      <c r="G753" s="70" t="e">
        <f>+((+#REF!*4)*100)/#REF!</f>
        <v>#REF!</v>
      </c>
      <c r="H753" s="70" t="e">
        <f>+((+#REF!*4)*100)/#REF!</f>
        <v>#REF!</v>
      </c>
      <c r="I753" s="69"/>
      <c r="J753" s="167"/>
      <c r="K753" s="168"/>
      <c r="L753" s="168"/>
      <c r="M753" s="168"/>
      <c r="N753" s="169"/>
    </row>
    <row r="754" spans="2:14" ht="12.75">
      <c r="B754" s="162"/>
      <c r="C754" s="62"/>
      <c r="D754" s="74" t="s">
        <v>115</v>
      </c>
      <c r="E754" s="78">
        <v>3</v>
      </c>
      <c r="F754" s="70" t="e">
        <f>+((+#REF!*4)*100)/#REF!</f>
        <v>#REF!</v>
      </c>
      <c r="G754" s="70" t="e">
        <f>+((+#REF!*4)*100)/#REF!</f>
        <v>#REF!</v>
      </c>
      <c r="H754" s="70" t="e">
        <f>+((+#REF!*4)*100)/#REF!</f>
        <v>#REF!</v>
      </c>
      <c r="I754" s="69"/>
      <c r="J754" s="167"/>
      <c r="K754" s="168"/>
      <c r="L754" s="168"/>
      <c r="M754" s="168"/>
      <c r="N754" s="169"/>
    </row>
    <row r="755" spans="2:14" ht="12.75">
      <c r="B755" s="162"/>
      <c r="C755" s="62"/>
      <c r="D755" s="74" t="s">
        <v>572</v>
      </c>
      <c r="E755" s="78">
        <v>40</v>
      </c>
      <c r="F755" s="70" t="e">
        <f>+((+#REF!*4)*100)/#REF!</f>
        <v>#REF!</v>
      </c>
      <c r="G755" s="70" t="e">
        <f>+((+#REF!*4)*100)/#REF!</f>
        <v>#REF!</v>
      </c>
      <c r="H755" s="70" t="e">
        <f>+((+#REF!*4)*100)/#REF!</f>
        <v>#REF!</v>
      </c>
      <c r="I755" s="69"/>
      <c r="J755" s="167"/>
      <c r="K755" s="168"/>
      <c r="L755" s="168"/>
      <c r="M755" s="168"/>
      <c r="N755" s="169"/>
    </row>
    <row r="756" spans="2:14" ht="12.75">
      <c r="B756" s="162"/>
      <c r="C756" s="62"/>
      <c r="D756" s="74" t="s">
        <v>133</v>
      </c>
      <c r="E756" s="78">
        <v>40</v>
      </c>
      <c r="F756" s="70" t="e">
        <f>+((+#REF!*4)*100)/#REF!</f>
        <v>#REF!</v>
      </c>
      <c r="G756" s="70" t="e">
        <f>+((+#REF!*4)*100)/#REF!</f>
        <v>#REF!</v>
      </c>
      <c r="H756" s="70" t="e">
        <f>+((+#REF!*4)*100)/#REF!</f>
        <v>#REF!</v>
      </c>
      <c r="I756" s="69"/>
      <c r="J756" s="167"/>
      <c r="K756" s="168"/>
      <c r="L756" s="168"/>
      <c r="M756" s="168"/>
      <c r="N756" s="169"/>
    </row>
    <row r="757" spans="2:14" ht="12.75">
      <c r="B757" s="162"/>
      <c r="C757" s="62"/>
      <c r="D757" s="74" t="s">
        <v>116</v>
      </c>
      <c r="E757" s="78">
        <v>0.1</v>
      </c>
      <c r="F757" s="70" t="e">
        <f>+((+#REF!*4)*100)/#REF!</f>
        <v>#REF!</v>
      </c>
      <c r="G757" s="70" t="e">
        <f>+((+#REF!*4)*100)/#REF!</f>
        <v>#REF!</v>
      </c>
      <c r="H757" s="70" t="e">
        <f>+((+#REF!*4)*100)/#REF!</f>
        <v>#REF!</v>
      </c>
      <c r="I757" s="69"/>
      <c r="J757" s="167"/>
      <c r="K757" s="168"/>
      <c r="L757" s="168"/>
      <c r="M757" s="168"/>
      <c r="N757" s="169"/>
    </row>
    <row r="758" spans="2:14" ht="12.75">
      <c r="B758" s="162"/>
      <c r="C758" s="62"/>
      <c r="D758" s="74"/>
      <c r="E758" s="75"/>
      <c r="F758" s="70" t="e">
        <f>+((+#REF!*4)*100)/#REF!</f>
        <v>#REF!</v>
      </c>
      <c r="G758" s="70" t="e">
        <f>+((+#REF!*4)*100)/#REF!</f>
        <v>#REF!</v>
      </c>
      <c r="H758" s="70" t="e">
        <f>+((+#REF!*4)*100)/#REF!</f>
        <v>#REF!</v>
      </c>
      <c r="I758" s="69"/>
      <c r="J758" s="167"/>
      <c r="K758" s="168"/>
      <c r="L758" s="168"/>
      <c r="M758" s="168"/>
      <c r="N758" s="169"/>
    </row>
    <row r="759" spans="2:14" ht="12.75">
      <c r="B759" s="162"/>
      <c r="C759" s="62"/>
      <c r="D759" s="74"/>
      <c r="E759" s="75"/>
      <c r="F759" s="70" t="e">
        <f>+((+#REF!*4)*100)/#REF!</f>
        <v>#REF!</v>
      </c>
      <c r="G759" s="70" t="e">
        <f>+((+#REF!*4)*100)/#REF!</f>
        <v>#REF!</v>
      </c>
      <c r="H759" s="70" t="e">
        <f>+((+#REF!*4)*100)/#REF!</f>
        <v>#REF!</v>
      </c>
      <c r="I759" s="69"/>
      <c r="J759" s="167"/>
      <c r="K759" s="168"/>
      <c r="L759" s="168"/>
      <c r="M759" s="168"/>
      <c r="N759" s="169"/>
    </row>
    <row r="760" spans="2:14" ht="12.75">
      <c r="B760" s="162"/>
      <c r="C760" s="62"/>
      <c r="D760" s="74"/>
      <c r="E760" s="75"/>
      <c r="F760" s="70" t="e">
        <f>+((+#REF!*4)*100)/#REF!</f>
        <v>#REF!</v>
      </c>
      <c r="G760" s="70" t="e">
        <f>+((+#REF!*4)*100)/#REF!</f>
        <v>#REF!</v>
      </c>
      <c r="H760" s="70" t="e">
        <f>+((+#REF!*4)*100)/#REF!</f>
        <v>#REF!</v>
      </c>
      <c r="I760" s="69"/>
      <c r="J760" s="167"/>
      <c r="K760" s="168"/>
      <c r="L760" s="168"/>
      <c r="M760" s="168"/>
      <c r="N760" s="169"/>
    </row>
    <row r="761" spans="2:14" ht="12.75">
      <c r="B761" s="162"/>
      <c r="C761" s="62"/>
      <c r="D761" s="64"/>
      <c r="E761" s="70"/>
      <c r="F761" s="70" t="e">
        <f>+((+#REF!*4)*100)/#REF!</f>
        <v>#REF!</v>
      </c>
      <c r="G761" s="70" t="e">
        <f>+((+#REF!*4)*100)/#REF!</f>
        <v>#REF!</v>
      </c>
      <c r="H761" s="70" t="e">
        <f>+((+#REF!*4)*100)/#REF!</f>
        <v>#REF!</v>
      </c>
      <c r="I761" s="69"/>
      <c r="J761" s="167"/>
      <c r="K761" s="168"/>
      <c r="L761" s="168"/>
      <c r="M761" s="168"/>
      <c r="N761" s="169"/>
    </row>
    <row r="762" spans="2:14" ht="12.75">
      <c r="B762" s="162"/>
      <c r="C762" s="62"/>
      <c r="D762" s="64"/>
      <c r="E762" s="70"/>
      <c r="F762" s="70" t="e">
        <f>+((+#REF!*4)*100)/#REF!</f>
        <v>#REF!</v>
      </c>
      <c r="G762" s="70" t="e">
        <f>+((+#REF!*4)*100)/#REF!</f>
        <v>#REF!</v>
      </c>
      <c r="H762" s="70" t="e">
        <f>+((+#REF!*4)*100)/#REF!</f>
        <v>#REF!</v>
      </c>
      <c r="I762" s="69"/>
      <c r="J762" s="167"/>
      <c r="K762" s="168"/>
      <c r="L762" s="168"/>
      <c r="M762" s="168"/>
      <c r="N762" s="169"/>
    </row>
    <row r="763" spans="2:14" ht="12.75">
      <c r="B763" s="162"/>
      <c r="C763" s="62"/>
      <c r="D763" s="64"/>
      <c r="E763" s="70"/>
      <c r="F763" s="70" t="e">
        <f>+((+#REF!*4)*100)/#REF!</f>
        <v>#REF!</v>
      </c>
      <c r="G763" s="70" t="e">
        <f>+((+#REF!*4)*100)/#REF!</f>
        <v>#REF!</v>
      </c>
      <c r="H763" s="70" t="e">
        <f>+((+#REF!*4)*100)/#REF!</f>
        <v>#REF!</v>
      </c>
      <c r="I763" s="69"/>
      <c r="J763" s="167"/>
      <c r="K763" s="168"/>
      <c r="L763" s="168"/>
      <c r="M763" s="168"/>
      <c r="N763" s="169"/>
    </row>
    <row r="764" spans="2:14" ht="12.75">
      <c r="B764" s="162"/>
      <c r="C764" s="62"/>
      <c r="D764" s="64"/>
      <c r="E764" s="70"/>
      <c r="F764" s="70" t="e">
        <f>+((+#REF!*4)*100)/#REF!</f>
        <v>#REF!</v>
      </c>
      <c r="G764" s="70" t="e">
        <f>+((+#REF!*4)*100)/#REF!</f>
        <v>#REF!</v>
      </c>
      <c r="H764" s="70" t="e">
        <f>+((+#REF!*4)*100)/#REF!</f>
        <v>#REF!</v>
      </c>
      <c r="I764" s="69"/>
      <c r="J764" s="167"/>
      <c r="K764" s="168"/>
      <c r="L764" s="168"/>
      <c r="M764" s="168"/>
      <c r="N764" s="169"/>
    </row>
    <row r="765" spans="2:14" ht="12.75">
      <c r="B765" s="162"/>
      <c r="C765" s="62"/>
      <c r="D765" s="64"/>
      <c r="E765" s="70"/>
      <c r="F765" s="70" t="e">
        <f>+((+#REF!*4)*100)/#REF!</f>
        <v>#REF!</v>
      </c>
      <c r="G765" s="70" t="e">
        <f>+((+#REF!*4)*100)/#REF!</f>
        <v>#REF!</v>
      </c>
      <c r="H765" s="70" t="e">
        <f>+((+#REF!*4)*100)/#REF!</f>
        <v>#REF!</v>
      </c>
      <c r="I765" s="69"/>
      <c r="J765" s="167"/>
      <c r="K765" s="168"/>
      <c r="L765" s="168"/>
      <c r="M765" s="168"/>
      <c r="N765" s="169"/>
    </row>
    <row r="766" spans="2:14" ht="12.75">
      <c r="B766" s="162"/>
      <c r="C766" s="62"/>
      <c r="D766" s="64"/>
      <c r="E766" s="70"/>
      <c r="F766" s="70" t="e">
        <f>+((+#REF!*4)*100)/#REF!</f>
        <v>#REF!</v>
      </c>
      <c r="G766" s="70" t="e">
        <f>+((+#REF!*4)*100)/#REF!</f>
        <v>#REF!</v>
      </c>
      <c r="H766" s="70" t="e">
        <f>+((+#REF!*4)*100)/#REF!</f>
        <v>#REF!</v>
      </c>
      <c r="I766" s="69"/>
      <c r="J766" s="167"/>
      <c r="K766" s="168"/>
      <c r="L766" s="168"/>
      <c r="M766" s="168"/>
      <c r="N766" s="169"/>
    </row>
    <row r="767" spans="2:14" ht="12.75">
      <c r="B767" s="162"/>
      <c r="C767" s="62"/>
      <c r="D767" s="64"/>
      <c r="E767" s="70"/>
      <c r="F767" s="70" t="e">
        <f>+((+#REF!*4)*100)/#REF!</f>
        <v>#REF!</v>
      </c>
      <c r="G767" s="70" t="e">
        <f>+((+#REF!*4)*100)/#REF!</f>
        <v>#REF!</v>
      </c>
      <c r="H767" s="70" t="e">
        <f>+((+#REF!*4)*100)/#REF!</f>
        <v>#REF!</v>
      </c>
      <c r="I767" s="69"/>
      <c r="J767" s="167"/>
      <c r="K767" s="168"/>
      <c r="L767" s="168"/>
      <c r="M767" s="168"/>
      <c r="N767" s="169"/>
    </row>
    <row r="768" spans="2:14" ht="12.75">
      <c r="B768" s="162"/>
      <c r="C768" s="62"/>
      <c r="D768" s="64"/>
      <c r="E768" s="70"/>
      <c r="F768" s="70" t="e">
        <f>+((+#REF!*4)*100)/#REF!</f>
        <v>#REF!</v>
      </c>
      <c r="G768" s="70" t="e">
        <f>+((+#REF!*4)*100)/#REF!</f>
        <v>#REF!</v>
      </c>
      <c r="H768" s="70" t="e">
        <f>+((+#REF!*4)*100)/#REF!</f>
        <v>#REF!</v>
      </c>
      <c r="I768" s="69"/>
      <c r="J768" s="167"/>
      <c r="K768" s="168"/>
      <c r="L768" s="168"/>
      <c r="M768" s="168"/>
      <c r="N768" s="169"/>
    </row>
    <row r="769" spans="2:14" ht="12.75">
      <c r="B769" s="162"/>
      <c r="C769" s="62"/>
      <c r="D769" s="64"/>
      <c r="E769" s="70"/>
      <c r="F769" s="68"/>
      <c r="G769" s="68"/>
      <c r="H769" s="68"/>
      <c r="I769" s="69"/>
      <c r="J769" s="167"/>
      <c r="K769" s="168"/>
      <c r="L769" s="168"/>
      <c r="M769" s="168"/>
      <c r="N769" s="169"/>
    </row>
    <row r="770" spans="2:14" ht="12.75">
      <c r="B770" s="163"/>
      <c r="C770" s="62"/>
      <c r="D770" s="71"/>
      <c r="E770" s="72"/>
      <c r="F770" s="73" t="e">
        <f>SUM(F751:F768)</f>
        <v>#REF!</v>
      </c>
      <c r="G770" s="73" t="e">
        <f>SUM(G751:G768)</f>
        <v>#REF!</v>
      </c>
      <c r="H770" s="73" t="e">
        <f>SUM(H751:H768)</f>
        <v>#REF!</v>
      </c>
      <c r="I770" s="69"/>
      <c r="J770" s="170"/>
      <c r="K770" s="171"/>
      <c r="L770" s="171"/>
      <c r="M770" s="171"/>
      <c r="N770" s="172"/>
    </row>
    <row r="771" spans="2:14" ht="12.75">
      <c r="B771" s="61"/>
      <c r="C771" s="62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</row>
    <row r="772" spans="2:14" ht="12.75">
      <c r="B772" s="61"/>
      <c r="C772" s="62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</row>
    <row r="773" spans="1:14" ht="12.75">
      <c r="A773" s="173" t="s">
        <v>359</v>
      </c>
      <c r="B773" s="173" t="s">
        <v>360</v>
      </c>
      <c r="C773" s="88"/>
      <c r="D773" s="175" t="s">
        <v>105</v>
      </c>
      <c r="E773" s="89" t="s">
        <v>106</v>
      </c>
      <c r="F773" s="89" t="s">
        <v>107</v>
      </c>
      <c r="G773" s="89" t="s">
        <v>108</v>
      </c>
      <c r="H773" s="89" t="s">
        <v>109</v>
      </c>
      <c r="I773" s="90"/>
      <c r="J773" s="175" t="s">
        <v>110</v>
      </c>
      <c r="K773" s="175"/>
      <c r="L773" s="175"/>
      <c r="M773" s="175"/>
      <c r="N773" s="175"/>
    </row>
    <row r="774" spans="1:14" ht="12.75">
      <c r="A774" s="174"/>
      <c r="B774" s="174"/>
      <c r="C774" s="88"/>
      <c r="D774" s="174"/>
      <c r="E774" s="91" t="s">
        <v>111</v>
      </c>
      <c r="F774" s="92"/>
      <c r="G774" s="92"/>
      <c r="H774" s="92"/>
      <c r="I774" s="93"/>
      <c r="J774" s="174"/>
      <c r="K774" s="174"/>
      <c r="L774" s="174"/>
      <c r="M774" s="174"/>
      <c r="N774" s="174"/>
    </row>
    <row r="775" spans="1:14" ht="12.75">
      <c r="A775" s="63">
        <v>32</v>
      </c>
      <c r="B775" s="161" t="s">
        <v>161</v>
      </c>
      <c r="C775" s="63"/>
      <c r="D775" s="74" t="s">
        <v>121</v>
      </c>
      <c r="E775" s="78">
        <v>60</v>
      </c>
      <c r="F775" s="66" t="s">
        <v>113</v>
      </c>
      <c r="G775" s="66" t="s">
        <v>113</v>
      </c>
      <c r="H775" s="66" t="s">
        <v>113</v>
      </c>
      <c r="I775" s="67"/>
      <c r="J775" s="164" t="s">
        <v>162</v>
      </c>
      <c r="K775" s="165"/>
      <c r="L775" s="165"/>
      <c r="M775" s="165"/>
      <c r="N775" s="166"/>
    </row>
    <row r="776" spans="2:14" ht="12.75">
      <c r="B776" s="162"/>
      <c r="C776" s="62"/>
      <c r="D776" s="74" t="s">
        <v>118</v>
      </c>
      <c r="E776" s="78">
        <v>30</v>
      </c>
      <c r="F776" s="68" t="e">
        <f>+((+#REF!*4)*100)/#REF!</f>
        <v>#REF!</v>
      </c>
      <c r="G776" s="68" t="e">
        <f>+((+#REF!*4)*100)/#REF!</f>
        <v>#REF!</v>
      </c>
      <c r="H776" s="68" t="e">
        <f>+((+#REF!*4)*100)/#REF!</f>
        <v>#REF!</v>
      </c>
      <c r="I776" s="69"/>
      <c r="J776" s="167"/>
      <c r="K776" s="168"/>
      <c r="L776" s="168"/>
      <c r="M776" s="168"/>
      <c r="N776" s="169"/>
    </row>
    <row r="777" spans="2:14" ht="12.75">
      <c r="B777" s="162"/>
      <c r="C777" s="62"/>
      <c r="D777" s="74" t="s">
        <v>114</v>
      </c>
      <c r="E777" s="78">
        <v>20</v>
      </c>
      <c r="F777" s="70" t="e">
        <f>+((+#REF!*4)*100)/#REF!</f>
        <v>#REF!</v>
      </c>
      <c r="G777" s="70" t="e">
        <f>+((+#REF!*4)*100)/#REF!</f>
        <v>#REF!</v>
      </c>
      <c r="H777" s="70" t="e">
        <f>+((+#REF!*4)*100)/#REF!</f>
        <v>#REF!</v>
      </c>
      <c r="I777" s="69"/>
      <c r="J777" s="167"/>
      <c r="K777" s="168"/>
      <c r="L777" s="168"/>
      <c r="M777" s="168"/>
      <c r="N777" s="169"/>
    </row>
    <row r="778" spans="2:14" ht="12.75">
      <c r="B778" s="162"/>
      <c r="C778" s="62"/>
      <c r="D778" s="74" t="s">
        <v>117</v>
      </c>
      <c r="E778" s="78" t="s">
        <v>170</v>
      </c>
      <c r="F778" s="70" t="e">
        <f>+((+#REF!*4)*100)/#REF!</f>
        <v>#REF!</v>
      </c>
      <c r="G778" s="70" t="e">
        <f>+((+#REF!*4)*100)/#REF!</f>
        <v>#REF!</v>
      </c>
      <c r="H778" s="70" t="e">
        <f>+((+#REF!*4)*100)/#REF!</f>
        <v>#REF!</v>
      </c>
      <c r="I778" s="69"/>
      <c r="J778" s="167"/>
      <c r="K778" s="168"/>
      <c r="L778" s="168"/>
      <c r="M778" s="168"/>
      <c r="N778" s="169"/>
    </row>
    <row r="779" spans="2:14" ht="12.75">
      <c r="B779" s="162"/>
      <c r="C779" s="62"/>
      <c r="D779" s="74" t="s">
        <v>115</v>
      </c>
      <c r="E779" s="78">
        <v>3</v>
      </c>
      <c r="F779" s="70" t="e">
        <f>+((+#REF!*4)*100)/#REF!</f>
        <v>#REF!</v>
      </c>
      <c r="G779" s="70" t="e">
        <f>+((+#REF!*4)*100)/#REF!</f>
        <v>#REF!</v>
      </c>
      <c r="H779" s="70" t="e">
        <f>+((+#REF!*4)*100)/#REF!</f>
        <v>#REF!</v>
      </c>
      <c r="I779" s="69"/>
      <c r="J779" s="167"/>
      <c r="K779" s="168"/>
      <c r="L779" s="168"/>
      <c r="M779" s="168"/>
      <c r="N779" s="169"/>
    </row>
    <row r="780" spans="2:14" ht="12.75">
      <c r="B780" s="162"/>
      <c r="C780" s="62"/>
      <c r="D780" s="74" t="s">
        <v>125</v>
      </c>
      <c r="E780" s="78">
        <v>40</v>
      </c>
      <c r="F780" s="70" t="e">
        <f>+((+#REF!*4)*100)/#REF!</f>
        <v>#REF!</v>
      </c>
      <c r="G780" s="70" t="e">
        <f>+((+#REF!*4)*100)/#REF!</f>
        <v>#REF!</v>
      </c>
      <c r="H780" s="70" t="e">
        <f>+((+#REF!*4)*100)/#REF!</f>
        <v>#REF!</v>
      </c>
      <c r="I780" s="69"/>
      <c r="J780" s="167"/>
      <c r="K780" s="168"/>
      <c r="L780" s="168"/>
      <c r="M780" s="168"/>
      <c r="N780" s="169"/>
    </row>
    <row r="781" spans="2:14" ht="12.75">
      <c r="B781" s="162"/>
      <c r="C781" s="62"/>
      <c r="D781" s="74" t="s">
        <v>134</v>
      </c>
      <c r="E781" s="78">
        <v>40</v>
      </c>
      <c r="F781" s="70" t="e">
        <f>+((+#REF!*4)*100)/#REF!</f>
        <v>#REF!</v>
      </c>
      <c r="G781" s="70" t="e">
        <f>+((+#REF!*4)*100)/#REF!</f>
        <v>#REF!</v>
      </c>
      <c r="H781" s="70" t="e">
        <f>+((+#REF!*4)*100)/#REF!</f>
        <v>#REF!</v>
      </c>
      <c r="I781" s="69"/>
      <c r="J781" s="167"/>
      <c r="K781" s="168"/>
      <c r="L781" s="168"/>
      <c r="M781" s="168"/>
      <c r="N781" s="169"/>
    </row>
    <row r="782" spans="2:14" ht="12.75">
      <c r="B782" s="162"/>
      <c r="C782" s="62"/>
      <c r="D782" s="74" t="s">
        <v>116</v>
      </c>
      <c r="E782" s="78">
        <v>0.1</v>
      </c>
      <c r="F782" s="70" t="e">
        <f>+((+#REF!*4)*100)/#REF!</f>
        <v>#REF!</v>
      </c>
      <c r="G782" s="70" t="e">
        <f>+((+#REF!*4)*100)/#REF!</f>
        <v>#REF!</v>
      </c>
      <c r="H782" s="70" t="e">
        <f>+((+#REF!*4)*100)/#REF!</f>
        <v>#REF!</v>
      </c>
      <c r="I782" s="69"/>
      <c r="J782" s="167"/>
      <c r="K782" s="168"/>
      <c r="L782" s="168"/>
      <c r="M782" s="168"/>
      <c r="N782" s="169"/>
    </row>
    <row r="783" spans="2:14" ht="12.75">
      <c r="B783" s="162"/>
      <c r="C783" s="62"/>
      <c r="D783" s="74"/>
      <c r="E783" s="78"/>
      <c r="F783" s="70" t="e">
        <f>+((+#REF!*4)*100)/#REF!</f>
        <v>#REF!</v>
      </c>
      <c r="G783" s="70" t="e">
        <f>+((+#REF!*4)*100)/#REF!</f>
        <v>#REF!</v>
      </c>
      <c r="H783" s="70" t="e">
        <f>+((+#REF!*4)*100)/#REF!</f>
        <v>#REF!</v>
      </c>
      <c r="I783" s="69"/>
      <c r="J783" s="167"/>
      <c r="K783" s="168"/>
      <c r="L783" s="168"/>
      <c r="M783" s="168"/>
      <c r="N783" s="169"/>
    </row>
    <row r="784" spans="2:14" ht="12.75">
      <c r="B784" s="162"/>
      <c r="C784" s="62"/>
      <c r="D784" s="74"/>
      <c r="E784" s="75"/>
      <c r="F784" s="70" t="e">
        <f>+((+#REF!*4)*100)/#REF!</f>
        <v>#REF!</v>
      </c>
      <c r="G784" s="70" t="e">
        <f>+((+#REF!*4)*100)/#REF!</f>
        <v>#REF!</v>
      </c>
      <c r="H784" s="70" t="e">
        <f>+((+#REF!*4)*100)/#REF!</f>
        <v>#REF!</v>
      </c>
      <c r="I784" s="69"/>
      <c r="J784" s="167"/>
      <c r="K784" s="168"/>
      <c r="L784" s="168"/>
      <c r="M784" s="168"/>
      <c r="N784" s="169"/>
    </row>
    <row r="785" spans="2:14" ht="12.75">
      <c r="B785" s="162"/>
      <c r="C785" s="62"/>
      <c r="D785" s="64"/>
      <c r="E785" s="70"/>
      <c r="F785" s="70" t="e">
        <f>+((+#REF!*4)*100)/#REF!</f>
        <v>#REF!</v>
      </c>
      <c r="G785" s="70" t="e">
        <f>+((+#REF!*4)*100)/#REF!</f>
        <v>#REF!</v>
      </c>
      <c r="H785" s="70" t="e">
        <f>+((+#REF!*4)*100)/#REF!</f>
        <v>#REF!</v>
      </c>
      <c r="I785" s="69"/>
      <c r="J785" s="167"/>
      <c r="K785" s="168"/>
      <c r="L785" s="168"/>
      <c r="M785" s="168"/>
      <c r="N785" s="169"/>
    </row>
    <row r="786" spans="2:14" ht="12.75">
      <c r="B786" s="162"/>
      <c r="C786" s="62"/>
      <c r="D786" s="64"/>
      <c r="E786" s="70"/>
      <c r="F786" s="70" t="e">
        <f>+((+#REF!*4)*100)/#REF!</f>
        <v>#REF!</v>
      </c>
      <c r="G786" s="70" t="e">
        <f>+((+#REF!*4)*100)/#REF!</f>
        <v>#REF!</v>
      </c>
      <c r="H786" s="70" t="e">
        <f>+((+#REF!*4)*100)/#REF!</f>
        <v>#REF!</v>
      </c>
      <c r="I786" s="69"/>
      <c r="J786" s="167"/>
      <c r="K786" s="168"/>
      <c r="L786" s="168"/>
      <c r="M786" s="168"/>
      <c r="N786" s="169"/>
    </row>
    <row r="787" spans="2:14" ht="12.75">
      <c r="B787" s="162"/>
      <c r="C787" s="62"/>
      <c r="D787" s="64"/>
      <c r="E787" s="70"/>
      <c r="F787" s="70" t="e">
        <f>+((+#REF!*4)*100)/#REF!</f>
        <v>#REF!</v>
      </c>
      <c r="G787" s="70" t="e">
        <f>+((+#REF!*4)*100)/#REF!</f>
        <v>#REF!</v>
      </c>
      <c r="H787" s="70" t="e">
        <f>+((+#REF!*4)*100)/#REF!</f>
        <v>#REF!</v>
      </c>
      <c r="I787" s="69"/>
      <c r="J787" s="167"/>
      <c r="K787" s="168"/>
      <c r="L787" s="168"/>
      <c r="M787" s="168"/>
      <c r="N787" s="169"/>
    </row>
    <row r="788" spans="2:14" ht="12.75">
      <c r="B788" s="162"/>
      <c r="C788" s="62"/>
      <c r="D788" s="64"/>
      <c r="E788" s="70"/>
      <c r="F788" s="70" t="e">
        <f>+((+#REF!*4)*100)/#REF!</f>
        <v>#REF!</v>
      </c>
      <c r="G788" s="70" t="e">
        <f>+((+#REF!*4)*100)/#REF!</f>
        <v>#REF!</v>
      </c>
      <c r="H788" s="70" t="e">
        <f>+((+#REF!*4)*100)/#REF!</f>
        <v>#REF!</v>
      </c>
      <c r="I788" s="69"/>
      <c r="J788" s="167"/>
      <c r="K788" s="168"/>
      <c r="L788" s="168"/>
      <c r="M788" s="168"/>
      <c r="N788" s="169"/>
    </row>
    <row r="789" spans="2:14" ht="12.75">
      <c r="B789" s="162"/>
      <c r="C789" s="62"/>
      <c r="D789" s="64"/>
      <c r="E789" s="70"/>
      <c r="F789" s="70" t="e">
        <f>+((+#REF!*4)*100)/#REF!</f>
        <v>#REF!</v>
      </c>
      <c r="G789" s="70" t="e">
        <f>+((+#REF!*4)*100)/#REF!</f>
        <v>#REF!</v>
      </c>
      <c r="H789" s="70" t="e">
        <f>+((+#REF!*4)*100)/#REF!</f>
        <v>#REF!</v>
      </c>
      <c r="I789" s="69"/>
      <c r="J789" s="167"/>
      <c r="K789" s="168"/>
      <c r="L789" s="168"/>
      <c r="M789" s="168"/>
      <c r="N789" s="169"/>
    </row>
    <row r="790" spans="2:14" ht="12.75">
      <c r="B790" s="162"/>
      <c r="C790" s="62"/>
      <c r="D790" s="64"/>
      <c r="E790" s="70"/>
      <c r="F790" s="70" t="e">
        <f>+((+#REF!*4)*100)/#REF!</f>
        <v>#REF!</v>
      </c>
      <c r="G790" s="70" t="e">
        <f>+((+#REF!*4)*100)/#REF!</f>
        <v>#REF!</v>
      </c>
      <c r="H790" s="70" t="e">
        <f>+((+#REF!*4)*100)/#REF!</f>
        <v>#REF!</v>
      </c>
      <c r="I790" s="69"/>
      <c r="J790" s="167"/>
      <c r="K790" s="168"/>
      <c r="L790" s="168"/>
      <c r="M790" s="168"/>
      <c r="N790" s="169"/>
    </row>
    <row r="791" spans="2:14" ht="12.75">
      <c r="B791" s="162"/>
      <c r="C791" s="62"/>
      <c r="D791" s="64"/>
      <c r="E791" s="70"/>
      <c r="F791" s="70" t="e">
        <f>+((+#REF!*4)*100)/#REF!</f>
        <v>#REF!</v>
      </c>
      <c r="G791" s="70" t="e">
        <f>+((+#REF!*4)*100)/#REF!</f>
        <v>#REF!</v>
      </c>
      <c r="H791" s="70" t="e">
        <f>+((+#REF!*4)*100)/#REF!</f>
        <v>#REF!</v>
      </c>
      <c r="I791" s="69"/>
      <c r="J791" s="167"/>
      <c r="K791" s="168"/>
      <c r="L791" s="168"/>
      <c r="M791" s="168"/>
      <c r="N791" s="169"/>
    </row>
    <row r="792" spans="2:14" ht="12.75">
      <c r="B792" s="162"/>
      <c r="C792" s="62"/>
      <c r="D792" s="64"/>
      <c r="E792" s="70"/>
      <c r="F792" s="70" t="e">
        <f>+((+#REF!*4)*100)/#REF!</f>
        <v>#REF!</v>
      </c>
      <c r="G792" s="70" t="e">
        <f>+((+#REF!*4)*100)/#REF!</f>
        <v>#REF!</v>
      </c>
      <c r="H792" s="70" t="e">
        <f>+((+#REF!*4)*100)/#REF!</f>
        <v>#REF!</v>
      </c>
      <c r="I792" s="69"/>
      <c r="J792" s="167"/>
      <c r="K792" s="168"/>
      <c r="L792" s="168"/>
      <c r="M792" s="168"/>
      <c r="N792" s="169"/>
    </row>
    <row r="793" spans="2:14" ht="12.75">
      <c r="B793" s="162"/>
      <c r="C793" s="62"/>
      <c r="D793" s="64"/>
      <c r="E793" s="70"/>
      <c r="F793" s="70" t="e">
        <f>+((+#REF!*4)*100)/#REF!</f>
        <v>#REF!</v>
      </c>
      <c r="G793" s="70" t="e">
        <f>+((+#REF!*4)*100)/#REF!</f>
        <v>#REF!</v>
      </c>
      <c r="H793" s="70" t="e">
        <f>+((+#REF!*4)*100)/#REF!</f>
        <v>#REF!</v>
      </c>
      <c r="I793" s="69"/>
      <c r="J793" s="167"/>
      <c r="K793" s="168"/>
      <c r="L793" s="168"/>
      <c r="M793" s="168"/>
      <c r="N793" s="169"/>
    </row>
    <row r="794" spans="2:14" ht="12.75">
      <c r="B794" s="162"/>
      <c r="C794" s="62"/>
      <c r="D794" s="64"/>
      <c r="E794" s="70"/>
      <c r="F794" s="68"/>
      <c r="G794" s="68"/>
      <c r="H794" s="68"/>
      <c r="I794" s="69"/>
      <c r="J794" s="167"/>
      <c r="K794" s="168"/>
      <c r="L794" s="168"/>
      <c r="M794" s="168"/>
      <c r="N794" s="169"/>
    </row>
    <row r="795" spans="2:14" ht="12.75">
      <c r="B795" s="163"/>
      <c r="C795" s="62"/>
      <c r="D795" s="71"/>
      <c r="E795" s="72"/>
      <c r="F795" s="73" t="e">
        <f>SUM(F776:F793)</f>
        <v>#REF!</v>
      </c>
      <c r="G795" s="73" t="e">
        <f>SUM(G776:G793)</f>
        <v>#REF!</v>
      </c>
      <c r="H795" s="73" t="e">
        <f>SUM(H776:H793)</f>
        <v>#REF!</v>
      </c>
      <c r="I795" s="69"/>
      <c r="J795" s="170"/>
      <c r="K795" s="171"/>
      <c r="L795" s="171"/>
      <c r="M795" s="171"/>
      <c r="N795" s="172"/>
    </row>
    <row r="797" spans="1:14" ht="12.75">
      <c r="A797" s="173" t="s">
        <v>359</v>
      </c>
      <c r="B797" s="173" t="s">
        <v>360</v>
      </c>
      <c r="C797" s="88"/>
      <c r="D797" s="175" t="s">
        <v>105</v>
      </c>
      <c r="E797" s="95" t="s">
        <v>106</v>
      </c>
      <c r="F797" s="95" t="s">
        <v>107</v>
      </c>
      <c r="G797" s="95" t="s">
        <v>108</v>
      </c>
      <c r="H797" s="95" t="s">
        <v>109</v>
      </c>
      <c r="I797" s="90"/>
      <c r="J797" s="175" t="s">
        <v>110</v>
      </c>
      <c r="K797" s="175"/>
      <c r="L797" s="175"/>
      <c r="M797" s="175"/>
      <c r="N797" s="175"/>
    </row>
    <row r="798" spans="1:14" ht="12.75">
      <c r="A798" s="174"/>
      <c r="B798" s="174"/>
      <c r="C798" s="88"/>
      <c r="D798" s="174"/>
      <c r="E798" s="94" t="s">
        <v>111</v>
      </c>
      <c r="F798" s="92"/>
      <c r="G798" s="92"/>
      <c r="H798" s="92"/>
      <c r="I798" s="93"/>
      <c r="J798" s="174"/>
      <c r="K798" s="174"/>
      <c r="L798" s="174"/>
      <c r="M798" s="174"/>
      <c r="N798" s="174"/>
    </row>
    <row r="799" spans="1:14" ht="12.75">
      <c r="A799" s="63">
        <v>33</v>
      </c>
      <c r="B799" s="176" t="s">
        <v>61</v>
      </c>
      <c r="C799" s="63"/>
      <c r="D799" s="74" t="s">
        <v>138</v>
      </c>
      <c r="E799" s="78">
        <v>40</v>
      </c>
      <c r="F799" s="66" t="s">
        <v>113</v>
      </c>
      <c r="G799" s="66" t="s">
        <v>113</v>
      </c>
      <c r="H799" s="66" t="s">
        <v>113</v>
      </c>
      <c r="I799" s="67"/>
      <c r="J799" s="164" t="s">
        <v>536</v>
      </c>
      <c r="K799" s="165"/>
      <c r="L799" s="165"/>
      <c r="M799" s="165"/>
      <c r="N799" s="166"/>
    </row>
    <row r="800" spans="2:14" ht="12.75">
      <c r="B800" s="177"/>
      <c r="C800" s="62"/>
      <c r="D800" s="74" t="s">
        <v>118</v>
      </c>
      <c r="E800" s="78">
        <v>45</v>
      </c>
      <c r="F800" s="68" t="e">
        <f>+((+#REF!*4)*100)/#REF!</f>
        <v>#REF!</v>
      </c>
      <c r="G800" s="68" t="e">
        <f>+((+#REF!*4)*100)/#REF!</f>
        <v>#REF!</v>
      </c>
      <c r="H800" s="68" t="e">
        <f>+((+#REF!*4)*100)/#REF!</f>
        <v>#REF!</v>
      </c>
      <c r="I800" s="69"/>
      <c r="J800" s="167"/>
      <c r="K800" s="168"/>
      <c r="L800" s="168"/>
      <c r="M800" s="168"/>
      <c r="N800" s="169"/>
    </row>
    <row r="801" spans="2:14" ht="12.75">
      <c r="B801" s="177"/>
      <c r="C801" s="62"/>
      <c r="D801" s="74" t="s">
        <v>369</v>
      </c>
      <c r="E801" s="78">
        <v>25</v>
      </c>
      <c r="F801" s="70" t="e">
        <f>+((+#REF!*4)*100)/#REF!</f>
        <v>#REF!</v>
      </c>
      <c r="G801" s="70" t="e">
        <f>+((+#REF!*4)*100)/#REF!</f>
        <v>#REF!</v>
      </c>
      <c r="H801" s="70" t="e">
        <f>+((+#REF!*4)*100)/#REF!</f>
        <v>#REF!</v>
      </c>
      <c r="I801" s="69"/>
      <c r="J801" s="167"/>
      <c r="K801" s="168"/>
      <c r="L801" s="168"/>
      <c r="M801" s="168"/>
      <c r="N801" s="169"/>
    </row>
    <row r="802" spans="2:14" ht="12.75">
      <c r="B802" s="177"/>
      <c r="C802" s="62"/>
      <c r="D802" s="74" t="s">
        <v>117</v>
      </c>
      <c r="E802" s="78" t="s">
        <v>170</v>
      </c>
      <c r="F802" s="70" t="e">
        <f>+((+#REF!*4)*100)/#REF!</f>
        <v>#REF!</v>
      </c>
      <c r="G802" s="70" t="e">
        <f>+((+#REF!*4)*100)/#REF!</f>
        <v>#REF!</v>
      </c>
      <c r="H802" s="70" t="e">
        <f>+((+#REF!*4)*100)/#REF!</f>
        <v>#REF!</v>
      </c>
      <c r="I802" s="69"/>
      <c r="J802" s="167"/>
      <c r="K802" s="168"/>
      <c r="L802" s="168"/>
      <c r="M802" s="168"/>
      <c r="N802" s="169"/>
    </row>
    <row r="803" spans="2:14" ht="12.75">
      <c r="B803" s="177"/>
      <c r="C803" s="62"/>
      <c r="D803" s="74" t="s">
        <v>115</v>
      </c>
      <c r="E803" s="78">
        <v>3</v>
      </c>
      <c r="F803" s="70" t="e">
        <f>+((+#REF!*4)*100)/#REF!</f>
        <v>#REF!</v>
      </c>
      <c r="G803" s="70" t="e">
        <f>+((+#REF!*4)*100)/#REF!</f>
        <v>#REF!</v>
      </c>
      <c r="H803" s="70" t="e">
        <f>+((+#REF!*4)*100)/#REF!</f>
        <v>#REF!</v>
      </c>
      <c r="I803" s="69"/>
      <c r="J803" s="167"/>
      <c r="K803" s="168"/>
      <c r="L803" s="168"/>
      <c r="M803" s="168"/>
      <c r="N803" s="169"/>
    </row>
    <row r="804" spans="2:14" ht="12.75">
      <c r="B804" s="177"/>
      <c r="C804" s="62"/>
      <c r="D804" s="74" t="s">
        <v>366</v>
      </c>
      <c r="E804" s="78">
        <v>50</v>
      </c>
      <c r="F804" s="70" t="e">
        <f>+((+#REF!*4)*100)/#REF!</f>
        <v>#REF!</v>
      </c>
      <c r="G804" s="70" t="e">
        <f>+((+#REF!*4)*100)/#REF!</f>
        <v>#REF!</v>
      </c>
      <c r="H804" s="70" t="e">
        <f>+((+#REF!*4)*100)/#REF!</f>
        <v>#REF!</v>
      </c>
      <c r="I804" s="69"/>
      <c r="J804" s="167"/>
      <c r="K804" s="168"/>
      <c r="L804" s="168"/>
      <c r="M804" s="168"/>
      <c r="N804" s="169"/>
    </row>
    <row r="805" spans="2:14" ht="12.75">
      <c r="B805" s="177"/>
      <c r="C805" s="62"/>
      <c r="D805" s="74" t="s">
        <v>367</v>
      </c>
      <c r="E805" s="78">
        <v>40</v>
      </c>
      <c r="F805" s="70" t="e">
        <f>+((+#REF!*4)*100)/#REF!</f>
        <v>#REF!</v>
      </c>
      <c r="G805" s="70" t="e">
        <f>+((+#REF!*4)*100)/#REF!</f>
        <v>#REF!</v>
      </c>
      <c r="H805" s="70" t="e">
        <f>+((+#REF!*4)*100)/#REF!</f>
        <v>#REF!</v>
      </c>
      <c r="I805" s="69"/>
      <c r="J805" s="167"/>
      <c r="K805" s="168"/>
      <c r="L805" s="168"/>
      <c r="M805" s="168"/>
      <c r="N805" s="169"/>
    </row>
    <row r="806" spans="2:14" ht="12.75">
      <c r="B806" s="177"/>
      <c r="C806" s="62"/>
      <c r="D806" s="82" t="s">
        <v>368</v>
      </c>
      <c r="E806" s="98">
        <v>20</v>
      </c>
      <c r="F806" s="70" t="e">
        <f>+((+#REF!*4)*100)/#REF!</f>
        <v>#REF!</v>
      </c>
      <c r="G806" s="70" t="e">
        <f>+((+#REF!*4)*100)/#REF!</f>
        <v>#REF!</v>
      </c>
      <c r="H806" s="70" t="e">
        <f>+((+#REF!*4)*100)/#REF!</f>
        <v>#REF!</v>
      </c>
      <c r="I806" s="69"/>
      <c r="J806" s="167"/>
      <c r="K806" s="168"/>
      <c r="L806" s="168"/>
      <c r="M806" s="168"/>
      <c r="N806" s="169"/>
    </row>
    <row r="807" spans="2:14" ht="12.75">
      <c r="B807" s="177"/>
      <c r="C807" s="62"/>
      <c r="D807" s="74" t="s">
        <v>116</v>
      </c>
      <c r="E807" s="78">
        <v>0.1</v>
      </c>
      <c r="F807" s="70" t="e">
        <f>+((+#REF!*4)*100)/#REF!</f>
        <v>#REF!</v>
      </c>
      <c r="G807" s="70" t="e">
        <f>+((+#REF!*4)*100)/#REF!</f>
        <v>#REF!</v>
      </c>
      <c r="H807" s="70" t="e">
        <f>+((+#REF!*4)*100)/#REF!</f>
        <v>#REF!</v>
      </c>
      <c r="I807" s="69"/>
      <c r="J807" s="167"/>
      <c r="K807" s="168"/>
      <c r="L807" s="168"/>
      <c r="M807" s="168"/>
      <c r="N807" s="169"/>
    </row>
    <row r="808" spans="2:14" ht="12.75">
      <c r="B808" s="177"/>
      <c r="C808" s="62"/>
      <c r="D808" s="74"/>
      <c r="E808" s="75"/>
      <c r="F808" s="70" t="e">
        <f>+((+#REF!*4)*100)/#REF!</f>
        <v>#REF!</v>
      </c>
      <c r="G808" s="70" t="e">
        <f>+((+#REF!*4)*100)/#REF!</f>
        <v>#REF!</v>
      </c>
      <c r="H808" s="70" t="e">
        <f>+((+#REF!*4)*100)/#REF!</f>
        <v>#REF!</v>
      </c>
      <c r="I808" s="69"/>
      <c r="J808" s="167"/>
      <c r="K808" s="168"/>
      <c r="L808" s="168"/>
      <c r="M808" s="168"/>
      <c r="N808" s="169"/>
    </row>
    <row r="809" spans="2:14" ht="12.75">
      <c r="B809" s="177"/>
      <c r="C809" s="62"/>
      <c r="D809" s="74"/>
      <c r="E809" s="75"/>
      <c r="F809" s="70" t="e">
        <f>+((+#REF!*4)*100)/#REF!</f>
        <v>#REF!</v>
      </c>
      <c r="G809" s="70" t="e">
        <f>+((+#REF!*4)*100)/#REF!</f>
        <v>#REF!</v>
      </c>
      <c r="H809" s="70" t="e">
        <f>+((+#REF!*4)*100)/#REF!</f>
        <v>#REF!</v>
      </c>
      <c r="I809" s="69"/>
      <c r="J809" s="167"/>
      <c r="K809" s="168"/>
      <c r="L809" s="168"/>
      <c r="M809" s="168"/>
      <c r="N809" s="169"/>
    </row>
    <row r="810" spans="2:14" ht="12.75">
      <c r="B810" s="177"/>
      <c r="C810" s="62"/>
      <c r="D810" s="74"/>
      <c r="E810" s="75"/>
      <c r="F810" s="70" t="e">
        <f>+((+#REF!*4)*100)/#REF!</f>
        <v>#REF!</v>
      </c>
      <c r="G810" s="70" t="e">
        <f>+((+#REF!*4)*100)/#REF!</f>
        <v>#REF!</v>
      </c>
      <c r="H810" s="70" t="e">
        <f>+((+#REF!*4)*100)/#REF!</f>
        <v>#REF!</v>
      </c>
      <c r="I810" s="69"/>
      <c r="J810" s="167"/>
      <c r="K810" s="168"/>
      <c r="L810" s="168"/>
      <c r="M810" s="168"/>
      <c r="N810" s="169"/>
    </row>
    <row r="811" spans="2:14" ht="12.75">
      <c r="B811" s="177"/>
      <c r="C811" s="62"/>
      <c r="D811" s="64"/>
      <c r="E811" s="70"/>
      <c r="F811" s="70" t="e">
        <f>+((+#REF!*4)*100)/#REF!</f>
        <v>#REF!</v>
      </c>
      <c r="G811" s="70" t="e">
        <f>+((+#REF!*4)*100)/#REF!</f>
        <v>#REF!</v>
      </c>
      <c r="H811" s="70" t="e">
        <f>+((+#REF!*4)*100)/#REF!</f>
        <v>#REF!</v>
      </c>
      <c r="I811" s="69"/>
      <c r="J811" s="167"/>
      <c r="K811" s="168"/>
      <c r="L811" s="168"/>
      <c r="M811" s="168"/>
      <c r="N811" s="169"/>
    </row>
    <row r="812" spans="2:14" ht="12.75">
      <c r="B812" s="177"/>
      <c r="C812" s="62"/>
      <c r="D812" s="64"/>
      <c r="E812" s="70"/>
      <c r="F812" s="70" t="e">
        <f>+((+#REF!*4)*100)/#REF!</f>
        <v>#REF!</v>
      </c>
      <c r="G812" s="70" t="e">
        <f>+((+#REF!*4)*100)/#REF!</f>
        <v>#REF!</v>
      </c>
      <c r="H812" s="70" t="e">
        <f>+((+#REF!*4)*100)/#REF!</f>
        <v>#REF!</v>
      </c>
      <c r="I812" s="69"/>
      <c r="J812" s="167"/>
      <c r="K812" s="168"/>
      <c r="L812" s="168"/>
      <c r="M812" s="168"/>
      <c r="N812" s="169"/>
    </row>
    <row r="813" spans="2:14" ht="12.75">
      <c r="B813" s="177"/>
      <c r="C813" s="62"/>
      <c r="D813" s="64"/>
      <c r="E813" s="70"/>
      <c r="F813" s="70" t="e">
        <f>+((+#REF!*4)*100)/#REF!</f>
        <v>#REF!</v>
      </c>
      <c r="G813" s="70" t="e">
        <f>+((+#REF!*4)*100)/#REF!</f>
        <v>#REF!</v>
      </c>
      <c r="H813" s="70" t="e">
        <f>+((+#REF!*4)*100)/#REF!</f>
        <v>#REF!</v>
      </c>
      <c r="I813" s="69"/>
      <c r="J813" s="167"/>
      <c r="K813" s="168"/>
      <c r="L813" s="168"/>
      <c r="M813" s="168"/>
      <c r="N813" s="169"/>
    </row>
    <row r="814" spans="2:14" ht="12.75">
      <c r="B814" s="177"/>
      <c r="C814" s="62"/>
      <c r="D814" s="64"/>
      <c r="E814" s="70"/>
      <c r="F814" s="70" t="e">
        <f>+((+#REF!*4)*100)/#REF!</f>
        <v>#REF!</v>
      </c>
      <c r="G814" s="70" t="e">
        <f>+((+#REF!*4)*100)/#REF!</f>
        <v>#REF!</v>
      </c>
      <c r="H814" s="70" t="e">
        <f>+((+#REF!*4)*100)/#REF!</f>
        <v>#REF!</v>
      </c>
      <c r="I814" s="69"/>
      <c r="J814" s="167"/>
      <c r="K814" s="168"/>
      <c r="L814" s="168"/>
      <c r="M814" s="168"/>
      <c r="N814" s="169"/>
    </row>
    <row r="815" spans="2:14" ht="12.75">
      <c r="B815" s="177"/>
      <c r="C815" s="62"/>
      <c r="D815" s="64"/>
      <c r="E815" s="70"/>
      <c r="F815" s="70" t="e">
        <f>+((+#REF!*4)*100)/#REF!</f>
        <v>#REF!</v>
      </c>
      <c r="G815" s="70" t="e">
        <f>+((+#REF!*4)*100)/#REF!</f>
        <v>#REF!</v>
      </c>
      <c r="H815" s="70" t="e">
        <f>+((+#REF!*4)*100)/#REF!</f>
        <v>#REF!</v>
      </c>
      <c r="I815" s="69"/>
      <c r="J815" s="167"/>
      <c r="K815" s="168"/>
      <c r="L815" s="168"/>
      <c r="M815" s="168"/>
      <c r="N815" s="169"/>
    </row>
    <row r="816" spans="2:14" ht="12.75">
      <c r="B816" s="177"/>
      <c r="C816" s="62"/>
      <c r="D816" s="64"/>
      <c r="E816" s="70"/>
      <c r="F816" s="70" t="e">
        <f>+((+#REF!*4)*100)/#REF!</f>
        <v>#REF!</v>
      </c>
      <c r="G816" s="70" t="e">
        <f>+((+#REF!*4)*100)/#REF!</f>
        <v>#REF!</v>
      </c>
      <c r="H816" s="70" t="e">
        <f>+((+#REF!*4)*100)/#REF!</f>
        <v>#REF!</v>
      </c>
      <c r="I816" s="69"/>
      <c r="J816" s="167"/>
      <c r="K816" s="168"/>
      <c r="L816" s="168"/>
      <c r="M816" s="168"/>
      <c r="N816" s="169"/>
    </row>
    <row r="817" spans="2:14" ht="12.75">
      <c r="B817" s="177"/>
      <c r="C817" s="62"/>
      <c r="D817" s="64"/>
      <c r="E817" s="70"/>
      <c r="F817" s="70" t="e">
        <f>+((+#REF!*4)*100)/#REF!</f>
        <v>#REF!</v>
      </c>
      <c r="G817" s="70" t="e">
        <f>+((+#REF!*4)*100)/#REF!</f>
        <v>#REF!</v>
      </c>
      <c r="H817" s="70" t="e">
        <f>+((+#REF!*4)*100)/#REF!</f>
        <v>#REF!</v>
      </c>
      <c r="I817" s="69"/>
      <c r="J817" s="167"/>
      <c r="K817" s="168"/>
      <c r="L817" s="168"/>
      <c r="M817" s="168"/>
      <c r="N817" s="169"/>
    </row>
    <row r="818" spans="2:14" ht="12.75">
      <c r="B818" s="177"/>
      <c r="C818" s="62"/>
      <c r="D818" s="64"/>
      <c r="E818" s="70"/>
      <c r="F818" s="68"/>
      <c r="G818" s="68"/>
      <c r="H818" s="68"/>
      <c r="I818" s="69"/>
      <c r="J818" s="167"/>
      <c r="K818" s="168"/>
      <c r="L818" s="168"/>
      <c r="M818" s="168"/>
      <c r="N818" s="169"/>
    </row>
    <row r="819" spans="2:14" ht="12.75">
      <c r="B819" s="178"/>
      <c r="C819" s="62"/>
      <c r="D819" s="71"/>
      <c r="E819" s="72"/>
      <c r="F819" s="73" t="e">
        <f>SUM(F800:F817)</f>
        <v>#REF!</v>
      </c>
      <c r="G819" s="73" t="e">
        <f>SUM(G800:G817)</f>
        <v>#REF!</v>
      </c>
      <c r="H819" s="73" t="e">
        <f>SUM(H800:H817)</f>
        <v>#REF!</v>
      </c>
      <c r="I819" s="69"/>
      <c r="J819" s="170"/>
      <c r="K819" s="171"/>
      <c r="L819" s="171"/>
      <c r="M819" s="171"/>
      <c r="N819" s="172"/>
    </row>
    <row r="821" spans="1:14" ht="12.75">
      <c r="A821" s="173" t="s">
        <v>359</v>
      </c>
      <c r="B821" s="173" t="s">
        <v>360</v>
      </c>
      <c r="C821" s="88"/>
      <c r="D821" s="175" t="s">
        <v>105</v>
      </c>
      <c r="E821" s="122" t="s">
        <v>106</v>
      </c>
      <c r="F821" s="122" t="s">
        <v>107</v>
      </c>
      <c r="G821" s="122" t="s">
        <v>108</v>
      </c>
      <c r="H821" s="122" t="s">
        <v>109</v>
      </c>
      <c r="I821" s="90"/>
      <c r="J821" s="175" t="s">
        <v>110</v>
      </c>
      <c r="K821" s="175"/>
      <c r="L821" s="175"/>
      <c r="M821" s="175"/>
      <c r="N821" s="175"/>
    </row>
    <row r="822" spans="1:14" ht="12.75">
      <c r="A822" s="174"/>
      <c r="B822" s="174"/>
      <c r="C822" s="88"/>
      <c r="D822" s="174"/>
      <c r="E822" s="121" t="s">
        <v>111</v>
      </c>
      <c r="F822" s="92"/>
      <c r="G822" s="92"/>
      <c r="H822" s="92"/>
      <c r="I822" s="93"/>
      <c r="J822" s="174"/>
      <c r="K822" s="174"/>
      <c r="L822" s="174"/>
      <c r="M822" s="174"/>
      <c r="N822" s="174"/>
    </row>
    <row r="823" spans="1:14" ht="12.75">
      <c r="A823" s="63">
        <v>34</v>
      </c>
      <c r="B823" s="176" t="s">
        <v>554</v>
      </c>
      <c r="C823" s="63"/>
      <c r="D823" s="74" t="s">
        <v>114</v>
      </c>
      <c r="E823" s="78">
        <v>25</v>
      </c>
      <c r="F823" s="66" t="s">
        <v>113</v>
      </c>
      <c r="G823" s="66" t="s">
        <v>113</v>
      </c>
      <c r="H823" s="66" t="s">
        <v>113</v>
      </c>
      <c r="I823" s="67"/>
      <c r="J823" s="164" t="s">
        <v>548</v>
      </c>
      <c r="K823" s="165"/>
      <c r="L823" s="165"/>
      <c r="M823" s="165"/>
      <c r="N823" s="166"/>
    </row>
    <row r="824" spans="2:14" ht="12.75">
      <c r="B824" s="177"/>
      <c r="C824" s="62"/>
      <c r="D824" s="74" t="s">
        <v>115</v>
      </c>
      <c r="E824" s="78">
        <v>3</v>
      </c>
      <c r="F824" s="68" t="e">
        <f>+((+#REF!*4)*100)/#REF!</f>
        <v>#REF!</v>
      </c>
      <c r="G824" s="68" t="e">
        <f>+((+#REF!*4)*100)/#REF!</f>
        <v>#REF!</v>
      </c>
      <c r="H824" s="68" t="e">
        <f>+((+#REF!*4)*100)/#REF!</f>
        <v>#REF!</v>
      </c>
      <c r="I824" s="69"/>
      <c r="J824" s="167"/>
      <c r="K824" s="168"/>
      <c r="L824" s="168"/>
      <c r="M824" s="168"/>
      <c r="N824" s="169"/>
    </row>
    <row r="825" spans="2:14" ht="12.75">
      <c r="B825" s="177"/>
      <c r="C825" s="62"/>
      <c r="D825" s="74" t="s">
        <v>118</v>
      </c>
      <c r="E825" s="78">
        <v>30</v>
      </c>
      <c r="F825" s="70" t="e">
        <f>+((+#REF!*4)*100)/#REF!</f>
        <v>#REF!</v>
      </c>
      <c r="G825" s="70" t="e">
        <f>+((+#REF!*4)*100)/#REF!</f>
        <v>#REF!</v>
      </c>
      <c r="H825" s="70" t="e">
        <f>+((+#REF!*4)*100)/#REF!</f>
        <v>#REF!</v>
      </c>
      <c r="I825" s="69"/>
      <c r="J825" s="167"/>
      <c r="K825" s="168"/>
      <c r="L825" s="168"/>
      <c r="M825" s="168"/>
      <c r="N825" s="169"/>
    </row>
    <row r="826" spans="2:14" ht="12.75">
      <c r="B826" s="177"/>
      <c r="C826" s="62"/>
      <c r="D826" s="74" t="s">
        <v>138</v>
      </c>
      <c r="E826" s="78">
        <v>60</v>
      </c>
      <c r="F826" s="70" t="e">
        <f>+((+#REF!*4)*100)/#REF!</f>
        <v>#REF!</v>
      </c>
      <c r="G826" s="70" t="e">
        <f>+((+#REF!*4)*100)/#REF!</f>
        <v>#REF!</v>
      </c>
      <c r="H826" s="70" t="e">
        <f>+((+#REF!*4)*100)/#REF!</f>
        <v>#REF!</v>
      </c>
      <c r="I826" s="69"/>
      <c r="J826" s="167"/>
      <c r="K826" s="168"/>
      <c r="L826" s="168"/>
      <c r="M826" s="168"/>
      <c r="N826" s="169"/>
    </row>
    <row r="827" spans="2:14" ht="12.75">
      <c r="B827" s="177"/>
      <c r="C827" s="62"/>
      <c r="D827" s="74" t="s">
        <v>122</v>
      </c>
      <c r="E827" s="78">
        <v>50</v>
      </c>
      <c r="F827" s="70" t="e">
        <f>+((+#REF!*4)*100)/#REF!</f>
        <v>#REF!</v>
      </c>
      <c r="G827" s="70" t="e">
        <f>+((+#REF!*4)*100)/#REF!</f>
        <v>#REF!</v>
      </c>
      <c r="H827" s="70" t="e">
        <f>+((+#REF!*4)*100)/#REF!</f>
        <v>#REF!</v>
      </c>
      <c r="I827" s="69"/>
      <c r="J827" s="167"/>
      <c r="K827" s="168"/>
      <c r="L827" s="168"/>
      <c r="M827" s="168"/>
      <c r="N827" s="169"/>
    </row>
    <row r="828" spans="2:14" ht="12.75">
      <c r="B828" s="177"/>
      <c r="C828" s="62"/>
      <c r="D828" s="74" t="s">
        <v>120</v>
      </c>
      <c r="E828" s="78">
        <v>50</v>
      </c>
      <c r="F828" s="70" t="e">
        <f>+((+#REF!*4)*100)/#REF!</f>
        <v>#REF!</v>
      </c>
      <c r="G828" s="70" t="e">
        <f>+((+#REF!*4)*100)/#REF!</f>
        <v>#REF!</v>
      </c>
      <c r="H828" s="70" t="e">
        <f>+((+#REF!*4)*100)/#REF!</f>
        <v>#REF!</v>
      </c>
      <c r="I828" s="69"/>
      <c r="J828" s="167"/>
      <c r="K828" s="168"/>
      <c r="L828" s="168"/>
      <c r="M828" s="168"/>
      <c r="N828" s="169"/>
    </row>
    <row r="829" spans="2:14" ht="12.75">
      <c r="B829" s="177"/>
      <c r="C829" s="62"/>
      <c r="D829" s="74" t="s">
        <v>139</v>
      </c>
      <c r="E829" s="78">
        <v>20</v>
      </c>
      <c r="F829" s="70" t="e">
        <f>+((+#REF!*4)*100)/#REF!</f>
        <v>#REF!</v>
      </c>
      <c r="G829" s="70" t="e">
        <f>+((+#REF!*4)*100)/#REF!</f>
        <v>#REF!</v>
      </c>
      <c r="H829" s="70" t="e">
        <f>+((+#REF!*4)*100)/#REF!</f>
        <v>#REF!</v>
      </c>
      <c r="I829" s="69"/>
      <c r="J829" s="167"/>
      <c r="K829" s="168"/>
      <c r="L829" s="168"/>
      <c r="M829" s="168"/>
      <c r="N829" s="169"/>
    </row>
    <row r="830" spans="2:14" ht="12.75">
      <c r="B830" s="177"/>
      <c r="C830" s="62"/>
      <c r="D830" s="74" t="s">
        <v>116</v>
      </c>
      <c r="E830" s="78">
        <v>0.1</v>
      </c>
      <c r="F830" s="70" t="e">
        <f>+((+#REF!*4)*100)/#REF!</f>
        <v>#REF!</v>
      </c>
      <c r="G830" s="70" t="e">
        <f>+((+#REF!*4)*100)/#REF!</f>
        <v>#REF!</v>
      </c>
      <c r="H830" s="70" t="e">
        <f>+((+#REF!*4)*100)/#REF!</f>
        <v>#REF!</v>
      </c>
      <c r="I830" s="69"/>
      <c r="J830" s="167"/>
      <c r="K830" s="168"/>
      <c r="L830" s="168"/>
      <c r="M830" s="168"/>
      <c r="N830" s="169"/>
    </row>
    <row r="831" spans="2:14" ht="12.75">
      <c r="B831" s="177"/>
      <c r="C831" s="62"/>
      <c r="D831" s="74"/>
      <c r="E831" s="75"/>
      <c r="F831" s="70" t="e">
        <f>+((+#REF!*4)*100)/#REF!</f>
        <v>#REF!</v>
      </c>
      <c r="G831" s="70" t="e">
        <f>+((+#REF!*4)*100)/#REF!</f>
        <v>#REF!</v>
      </c>
      <c r="H831" s="70" t="e">
        <f>+((+#REF!*4)*100)/#REF!</f>
        <v>#REF!</v>
      </c>
      <c r="I831" s="69"/>
      <c r="J831" s="167"/>
      <c r="K831" s="168"/>
      <c r="L831" s="168"/>
      <c r="M831" s="168"/>
      <c r="N831" s="169"/>
    </row>
    <row r="832" spans="2:14" ht="12.75">
      <c r="B832" s="177"/>
      <c r="C832" s="62"/>
      <c r="D832" s="74"/>
      <c r="E832" s="75"/>
      <c r="F832" s="70" t="e">
        <f>+((+#REF!*4)*100)/#REF!</f>
        <v>#REF!</v>
      </c>
      <c r="G832" s="70" t="e">
        <f>+((+#REF!*4)*100)/#REF!</f>
        <v>#REF!</v>
      </c>
      <c r="H832" s="70" t="e">
        <f>+((+#REF!*4)*100)/#REF!</f>
        <v>#REF!</v>
      </c>
      <c r="I832" s="69"/>
      <c r="J832" s="167"/>
      <c r="K832" s="168"/>
      <c r="L832" s="168"/>
      <c r="M832" s="168"/>
      <c r="N832" s="169"/>
    </row>
    <row r="833" spans="2:14" ht="12.75">
      <c r="B833" s="177"/>
      <c r="C833" s="62"/>
      <c r="D833" s="74"/>
      <c r="E833" s="75"/>
      <c r="F833" s="70" t="e">
        <f>+((+#REF!*4)*100)/#REF!</f>
        <v>#REF!</v>
      </c>
      <c r="G833" s="70" t="e">
        <f>+((+#REF!*4)*100)/#REF!</f>
        <v>#REF!</v>
      </c>
      <c r="H833" s="70" t="e">
        <f>+((+#REF!*4)*100)/#REF!</f>
        <v>#REF!</v>
      </c>
      <c r="I833" s="69"/>
      <c r="J833" s="167"/>
      <c r="K833" s="168"/>
      <c r="L833" s="168"/>
      <c r="M833" s="168"/>
      <c r="N833" s="169"/>
    </row>
    <row r="834" spans="2:14" ht="12.75">
      <c r="B834" s="177"/>
      <c r="C834" s="62"/>
      <c r="D834" s="64"/>
      <c r="E834" s="70"/>
      <c r="F834" s="70" t="e">
        <f>+((+#REF!*4)*100)/#REF!</f>
        <v>#REF!</v>
      </c>
      <c r="G834" s="70" t="e">
        <f>+((+#REF!*4)*100)/#REF!</f>
        <v>#REF!</v>
      </c>
      <c r="H834" s="70" t="e">
        <f>+((+#REF!*4)*100)/#REF!</f>
        <v>#REF!</v>
      </c>
      <c r="I834" s="69"/>
      <c r="J834" s="167"/>
      <c r="K834" s="168"/>
      <c r="L834" s="168"/>
      <c r="M834" s="168"/>
      <c r="N834" s="169"/>
    </row>
    <row r="835" spans="2:14" ht="12.75">
      <c r="B835" s="177"/>
      <c r="C835" s="62"/>
      <c r="D835" s="64"/>
      <c r="E835" s="70"/>
      <c r="F835" s="70" t="e">
        <f>+((+#REF!*4)*100)/#REF!</f>
        <v>#REF!</v>
      </c>
      <c r="G835" s="70" t="e">
        <f>+((+#REF!*4)*100)/#REF!</f>
        <v>#REF!</v>
      </c>
      <c r="H835" s="70" t="e">
        <f>+((+#REF!*4)*100)/#REF!</f>
        <v>#REF!</v>
      </c>
      <c r="I835" s="69"/>
      <c r="J835" s="167"/>
      <c r="K835" s="168"/>
      <c r="L835" s="168"/>
      <c r="M835" s="168"/>
      <c r="N835" s="169"/>
    </row>
    <row r="836" spans="2:14" ht="12.75">
      <c r="B836" s="177"/>
      <c r="C836" s="62"/>
      <c r="D836" s="64"/>
      <c r="E836" s="70"/>
      <c r="F836" s="70" t="e">
        <f>+((+#REF!*4)*100)/#REF!</f>
        <v>#REF!</v>
      </c>
      <c r="G836" s="70" t="e">
        <f>+((+#REF!*4)*100)/#REF!</f>
        <v>#REF!</v>
      </c>
      <c r="H836" s="70" t="e">
        <f>+((+#REF!*4)*100)/#REF!</f>
        <v>#REF!</v>
      </c>
      <c r="I836" s="69"/>
      <c r="J836" s="167"/>
      <c r="K836" s="168"/>
      <c r="L836" s="168"/>
      <c r="M836" s="168"/>
      <c r="N836" s="169"/>
    </row>
    <row r="837" spans="2:14" ht="12.75">
      <c r="B837" s="177"/>
      <c r="C837" s="62"/>
      <c r="D837" s="64"/>
      <c r="E837" s="70"/>
      <c r="F837" s="70" t="e">
        <f>+((+#REF!*4)*100)/#REF!</f>
        <v>#REF!</v>
      </c>
      <c r="G837" s="70" t="e">
        <f>+((+#REF!*4)*100)/#REF!</f>
        <v>#REF!</v>
      </c>
      <c r="H837" s="70" t="e">
        <f>+((+#REF!*4)*100)/#REF!</f>
        <v>#REF!</v>
      </c>
      <c r="I837" s="69"/>
      <c r="J837" s="167"/>
      <c r="K837" s="168"/>
      <c r="L837" s="168"/>
      <c r="M837" s="168"/>
      <c r="N837" s="169"/>
    </row>
    <row r="838" spans="2:14" ht="12.75">
      <c r="B838" s="177"/>
      <c r="C838" s="62"/>
      <c r="D838" s="64"/>
      <c r="E838" s="70"/>
      <c r="F838" s="70" t="e">
        <f>+((+#REF!*4)*100)/#REF!</f>
        <v>#REF!</v>
      </c>
      <c r="G838" s="70" t="e">
        <f>+((+#REF!*4)*100)/#REF!</f>
        <v>#REF!</v>
      </c>
      <c r="H838" s="70" t="e">
        <f>+((+#REF!*4)*100)/#REF!</f>
        <v>#REF!</v>
      </c>
      <c r="I838" s="69"/>
      <c r="J838" s="167"/>
      <c r="K838" s="168"/>
      <c r="L838" s="168"/>
      <c r="M838" s="168"/>
      <c r="N838" s="169"/>
    </row>
    <row r="839" spans="2:14" ht="12.75">
      <c r="B839" s="177"/>
      <c r="C839" s="62"/>
      <c r="D839" s="64"/>
      <c r="E839" s="70"/>
      <c r="F839" s="70" t="e">
        <f>+((+#REF!*4)*100)/#REF!</f>
        <v>#REF!</v>
      </c>
      <c r="G839" s="70" t="e">
        <f>+((+#REF!*4)*100)/#REF!</f>
        <v>#REF!</v>
      </c>
      <c r="H839" s="70" t="e">
        <f>+((+#REF!*4)*100)/#REF!</f>
        <v>#REF!</v>
      </c>
      <c r="I839" s="69"/>
      <c r="J839" s="167"/>
      <c r="K839" s="168"/>
      <c r="L839" s="168"/>
      <c r="M839" s="168"/>
      <c r="N839" s="169"/>
    </row>
    <row r="840" spans="2:14" ht="12.75">
      <c r="B840" s="177"/>
      <c r="C840" s="62"/>
      <c r="D840" s="64"/>
      <c r="E840" s="70"/>
      <c r="F840" s="70" t="e">
        <f>+((+#REF!*4)*100)/#REF!</f>
        <v>#REF!</v>
      </c>
      <c r="G840" s="70" t="e">
        <f>+((+#REF!*4)*100)/#REF!</f>
        <v>#REF!</v>
      </c>
      <c r="H840" s="70" t="e">
        <f>+((+#REF!*4)*100)/#REF!</f>
        <v>#REF!</v>
      </c>
      <c r="I840" s="69"/>
      <c r="J840" s="167"/>
      <c r="K840" s="168"/>
      <c r="L840" s="168"/>
      <c r="M840" s="168"/>
      <c r="N840" s="169"/>
    </row>
    <row r="841" spans="2:14" ht="12.75">
      <c r="B841" s="177"/>
      <c r="C841" s="62"/>
      <c r="D841" s="64"/>
      <c r="E841" s="70"/>
      <c r="F841" s="70" t="e">
        <f>+((+#REF!*4)*100)/#REF!</f>
        <v>#REF!</v>
      </c>
      <c r="G841" s="70" t="e">
        <f>+((+#REF!*4)*100)/#REF!</f>
        <v>#REF!</v>
      </c>
      <c r="H841" s="70" t="e">
        <f>+((+#REF!*4)*100)/#REF!</f>
        <v>#REF!</v>
      </c>
      <c r="I841" s="69"/>
      <c r="J841" s="167"/>
      <c r="K841" s="168"/>
      <c r="L841" s="168"/>
      <c r="M841" s="168"/>
      <c r="N841" s="169"/>
    </row>
    <row r="842" spans="2:14" ht="12.75">
      <c r="B842" s="177"/>
      <c r="C842" s="62"/>
      <c r="D842" s="64"/>
      <c r="E842" s="70"/>
      <c r="F842" s="68"/>
      <c r="G842" s="68"/>
      <c r="H842" s="68"/>
      <c r="I842" s="69"/>
      <c r="J842" s="167"/>
      <c r="K842" s="168"/>
      <c r="L842" s="168"/>
      <c r="M842" s="168"/>
      <c r="N842" s="169"/>
    </row>
    <row r="843" spans="2:14" ht="12.75">
      <c r="B843" s="178"/>
      <c r="C843" s="62"/>
      <c r="D843" s="71"/>
      <c r="E843" s="72"/>
      <c r="F843" s="73" t="e">
        <f>SUM(F824:F841)</f>
        <v>#REF!</v>
      </c>
      <c r="G843" s="73" t="e">
        <f>SUM(G824:G841)</f>
        <v>#REF!</v>
      </c>
      <c r="H843" s="73" t="e">
        <f>SUM(H824:H841)</f>
        <v>#REF!</v>
      </c>
      <c r="I843" s="69"/>
      <c r="J843" s="170"/>
      <c r="K843" s="171"/>
      <c r="L843" s="171"/>
      <c r="M843" s="171"/>
      <c r="N843" s="172"/>
    </row>
    <row r="845" spans="1:14" ht="12.75">
      <c r="A845" s="173" t="s">
        <v>359</v>
      </c>
      <c r="B845" s="173" t="s">
        <v>360</v>
      </c>
      <c r="C845" s="88"/>
      <c r="D845" s="175" t="s">
        <v>105</v>
      </c>
      <c r="E845" s="122" t="s">
        <v>106</v>
      </c>
      <c r="F845" s="122" t="s">
        <v>107</v>
      </c>
      <c r="G845" s="122" t="s">
        <v>108</v>
      </c>
      <c r="H845" s="122" t="s">
        <v>109</v>
      </c>
      <c r="I845" s="90"/>
      <c r="J845" s="175" t="s">
        <v>110</v>
      </c>
      <c r="K845" s="175"/>
      <c r="L845" s="175"/>
      <c r="M845" s="175"/>
      <c r="N845" s="175"/>
    </row>
    <row r="846" spans="1:14" ht="12.75">
      <c r="A846" s="174"/>
      <c r="B846" s="174"/>
      <c r="C846" s="88"/>
      <c r="D846" s="174"/>
      <c r="E846" s="121" t="s">
        <v>111</v>
      </c>
      <c r="F846" s="92"/>
      <c r="G846" s="92"/>
      <c r="H846" s="92"/>
      <c r="I846" s="93"/>
      <c r="J846" s="174"/>
      <c r="K846" s="174"/>
      <c r="L846" s="174"/>
      <c r="M846" s="174"/>
      <c r="N846" s="174"/>
    </row>
    <row r="847" spans="1:14" ht="12.75">
      <c r="A847" s="63">
        <v>35</v>
      </c>
      <c r="B847" s="176" t="s">
        <v>562</v>
      </c>
      <c r="C847" s="63"/>
      <c r="D847" s="74" t="s">
        <v>121</v>
      </c>
      <c r="E847" s="78">
        <v>60</v>
      </c>
      <c r="F847" s="66" t="s">
        <v>113</v>
      </c>
      <c r="G847" s="66" t="s">
        <v>113</v>
      </c>
      <c r="H847" s="66" t="s">
        <v>113</v>
      </c>
      <c r="I847" s="67"/>
      <c r="J847" s="164" t="s">
        <v>563</v>
      </c>
      <c r="K847" s="165"/>
      <c r="L847" s="165"/>
      <c r="M847" s="165"/>
      <c r="N847" s="166"/>
    </row>
    <row r="848" spans="2:14" ht="12.75">
      <c r="B848" s="162"/>
      <c r="C848" s="62"/>
      <c r="D848" s="74" t="s">
        <v>117</v>
      </c>
      <c r="E848" s="78" t="s">
        <v>170</v>
      </c>
      <c r="F848" s="68" t="e">
        <f>+((+#REF!*4)*100)/#REF!</f>
        <v>#REF!</v>
      </c>
      <c r="G848" s="68" t="e">
        <f>+((+#REF!*4)*100)/#REF!</f>
        <v>#REF!</v>
      </c>
      <c r="H848" s="68" t="e">
        <f>+((+#REF!*4)*100)/#REF!</f>
        <v>#REF!</v>
      </c>
      <c r="I848" s="69"/>
      <c r="J848" s="167"/>
      <c r="K848" s="168"/>
      <c r="L848" s="168"/>
      <c r="M848" s="168"/>
      <c r="N848" s="169"/>
    </row>
    <row r="849" spans="2:14" ht="12.75">
      <c r="B849" s="162"/>
      <c r="C849" s="62"/>
      <c r="D849" s="74" t="s">
        <v>119</v>
      </c>
      <c r="E849" s="78">
        <v>25</v>
      </c>
      <c r="F849" s="70" t="e">
        <f>+((+#REF!*4)*100)/#REF!</f>
        <v>#REF!</v>
      </c>
      <c r="G849" s="70" t="e">
        <f>+((+#REF!*4)*100)/#REF!</f>
        <v>#REF!</v>
      </c>
      <c r="H849" s="70" t="e">
        <f>+((+#REF!*4)*100)/#REF!</f>
        <v>#REF!</v>
      </c>
      <c r="I849" s="69"/>
      <c r="J849" s="167"/>
      <c r="K849" s="168"/>
      <c r="L849" s="168"/>
      <c r="M849" s="168"/>
      <c r="N849" s="169"/>
    </row>
    <row r="850" spans="2:14" ht="12.75">
      <c r="B850" s="162"/>
      <c r="C850" s="62"/>
      <c r="D850" s="74" t="s">
        <v>115</v>
      </c>
      <c r="E850" s="78">
        <v>3</v>
      </c>
      <c r="F850" s="70" t="e">
        <f>+((+#REF!*4)*100)/#REF!</f>
        <v>#REF!</v>
      </c>
      <c r="G850" s="70" t="e">
        <f>+((+#REF!*4)*100)/#REF!</f>
        <v>#REF!</v>
      </c>
      <c r="H850" s="70" t="e">
        <f>+((+#REF!*4)*100)/#REF!</f>
        <v>#REF!</v>
      </c>
      <c r="I850" s="69"/>
      <c r="J850" s="167"/>
      <c r="K850" s="168"/>
      <c r="L850" s="168"/>
      <c r="M850" s="168"/>
      <c r="N850" s="169"/>
    </row>
    <row r="851" spans="2:14" ht="12.75">
      <c r="B851" s="162"/>
      <c r="C851" s="62"/>
      <c r="D851" s="74" t="s">
        <v>118</v>
      </c>
      <c r="E851" s="78">
        <v>30</v>
      </c>
      <c r="F851" s="70" t="e">
        <f>+((+#REF!*4)*100)/#REF!</f>
        <v>#REF!</v>
      </c>
      <c r="G851" s="70" t="e">
        <f>+((+#REF!*4)*100)/#REF!</f>
        <v>#REF!</v>
      </c>
      <c r="H851" s="70" t="e">
        <f>+((+#REF!*4)*100)/#REF!</f>
        <v>#REF!</v>
      </c>
      <c r="I851" s="69"/>
      <c r="J851" s="167"/>
      <c r="K851" s="168"/>
      <c r="L851" s="168"/>
      <c r="M851" s="168"/>
      <c r="N851" s="169"/>
    </row>
    <row r="852" spans="2:14" ht="12.75">
      <c r="B852" s="162"/>
      <c r="C852" s="62"/>
      <c r="D852" s="74" t="s">
        <v>131</v>
      </c>
      <c r="E852" s="78">
        <v>40</v>
      </c>
      <c r="F852" s="70" t="e">
        <f>+((+#REF!*4)*100)/#REF!</f>
        <v>#REF!</v>
      </c>
      <c r="G852" s="70" t="e">
        <f>+((+#REF!*4)*100)/#REF!</f>
        <v>#REF!</v>
      </c>
      <c r="H852" s="70" t="e">
        <f>+((+#REF!*4)*100)/#REF!</f>
        <v>#REF!</v>
      </c>
      <c r="I852" s="69"/>
      <c r="J852" s="167"/>
      <c r="K852" s="168"/>
      <c r="L852" s="168"/>
      <c r="M852" s="168"/>
      <c r="N852" s="169"/>
    </row>
    <row r="853" spans="2:14" ht="12.75">
      <c r="B853" s="162"/>
      <c r="C853" s="62"/>
      <c r="D853" s="74" t="s">
        <v>116</v>
      </c>
      <c r="E853" s="78">
        <v>0.1</v>
      </c>
      <c r="F853" s="70" t="e">
        <f>+((+#REF!*4)*100)/#REF!</f>
        <v>#REF!</v>
      </c>
      <c r="G853" s="70" t="e">
        <f>+((+#REF!*4)*100)/#REF!</f>
        <v>#REF!</v>
      </c>
      <c r="H853" s="70" t="e">
        <f>+((+#REF!*4)*100)/#REF!</f>
        <v>#REF!</v>
      </c>
      <c r="I853" s="69"/>
      <c r="J853" s="167"/>
      <c r="K853" s="168"/>
      <c r="L853" s="168"/>
      <c r="M853" s="168"/>
      <c r="N853" s="169"/>
    </row>
    <row r="854" spans="2:14" ht="12.75">
      <c r="B854" s="162"/>
      <c r="C854" s="62"/>
      <c r="D854" s="74"/>
      <c r="E854" s="78"/>
      <c r="F854" s="70" t="e">
        <f>+((+#REF!*4)*100)/#REF!</f>
        <v>#REF!</v>
      </c>
      <c r="G854" s="70" t="e">
        <f>+((+#REF!*4)*100)/#REF!</f>
        <v>#REF!</v>
      </c>
      <c r="H854" s="70" t="e">
        <f>+((+#REF!*4)*100)/#REF!</f>
        <v>#REF!</v>
      </c>
      <c r="I854" s="69"/>
      <c r="J854" s="167"/>
      <c r="K854" s="168"/>
      <c r="L854" s="168"/>
      <c r="M854" s="168"/>
      <c r="N854" s="169"/>
    </row>
    <row r="855" spans="2:14" ht="12.75">
      <c r="B855" s="162"/>
      <c r="C855" s="62"/>
      <c r="D855" s="74"/>
      <c r="E855" s="78"/>
      <c r="F855" s="70" t="e">
        <f>+((+#REF!*4)*100)/#REF!</f>
        <v>#REF!</v>
      </c>
      <c r="G855" s="70" t="e">
        <f>+((+#REF!*4)*100)/#REF!</f>
        <v>#REF!</v>
      </c>
      <c r="H855" s="70" t="e">
        <f>+((+#REF!*4)*100)/#REF!</f>
        <v>#REF!</v>
      </c>
      <c r="I855" s="69"/>
      <c r="J855" s="167"/>
      <c r="K855" s="168"/>
      <c r="L855" s="168"/>
      <c r="M855" s="168"/>
      <c r="N855" s="169"/>
    </row>
    <row r="856" spans="2:14" ht="12.75">
      <c r="B856" s="162"/>
      <c r="C856" s="62"/>
      <c r="D856" s="74"/>
      <c r="E856" s="78"/>
      <c r="F856" s="70" t="e">
        <f>+((+#REF!*4)*100)/#REF!</f>
        <v>#REF!</v>
      </c>
      <c r="G856" s="70" t="e">
        <f>+((+#REF!*4)*100)/#REF!</f>
        <v>#REF!</v>
      </c>
      <c r="H856" s="70" t="e">
        <f>+((+#REF!*4)*100)/#REF!</f>
        <v>#REF!</v>
      </c>
      <c r="I856" s="69"/>
      <c r="J856" s="167"/>
      <c r="K856" s="168"/>
      <c r="L856" s="168"/>
      <c r="M856" s="168"/>
      <c r="N856" s="169"/>
    </row>
    <row r="857" spans="2:14" ht="12.75">
      <c r="B857" s="162"/>
      <c r="C857" s="62"/>
      <c r="D857" s="64"/>
      <c r="E857" s="70"/>
      <c r="F857" s="70" t="e">
        <f>+((+#REF!*4)*100)/#REF!</f>
        <v>#REF!</v>
      </c>
      <c r="G857" s="70" t="e">
        <f>+((+#REF!*4)*100)/#REF!</f>
        <v>#REF!</v>
      </c>
      <c r="H857" s="70" t="e">
        <f>+((+#REF!*4)*100)/#REF!</f>
        <v>#REF!</v>
      </c>
      <c r="I857" s="69"/>
      <c r="J857" s="167"/>
      <c r="K857" s="168"/>
      <c r="L857" s="168"/>
      <c r="M857" s="168"/>
      <c r="N857" s="169"/>
    </row>
    <row r="858" spans="2:14" ht="12.75">
      <c r="B858" s="162"/>
      <c r="C858" s="62"/>
      <c r="D858" s="64"/>
      <c r="E858" s="70"/>
      <c r="F858" s="70" t="e">
        <f>+((+#REF!*4)*100)/#REF!</f>
        <v>#REF!</v>
      </c>
      <c r="G858" s="70" t="e">
        <f>+((+#REF!*4)*100)/#REF!</f>
        <v>#REF!</v>
      </c>
      <c r="H858" s="70" t="e">
        <f>+((+#REF!*4)*100)/#REF!</f>
        <v>#REF!</v>
      </c>
      <c r="I858" s="69"/>
      <c r="J858" s="167"/>
      <c r="K858" s="168"/>
      <c r="L858" s="168"/>
      <c r="M858" s="168"/>
      <c r="N858" s="169"/>
    </row>
    <row r="859" spans="2:14" ht="12.75">
      <c r="B859" s="162"/>
      <c r="C859" s="62"/>
      <c r="D859" s="64"/>
      <c r="E859" s="70"/>
      <c r="F859" s="70" t="e">
        <f>+((+#REF!*4)*100)/#REF!</f>
        <v>#REF!</v>
      </c>
      <c r="G859" s="70" t="e">
        <f>+((+#REF!*4)*100)/#REF!</f>
        <v>#REF!</v>
      </c>
      <c r="H859" s="70" t="e">
        <f>+((+#REF!*4)*100)/#REF!</f>
        <v>#REF!</v>
      </c>
      <c r="I859" s="69"/>
      <c r="J859" s="167"/>
      <c r="K859" s="168"/>
      <c r="L859" s="168"/>
      <c r="M859" s="168"/>
      <c r="N859" s="169"/>
    </row>
    <row r="860" spans="2:14" ht="12.75">
      <c r="B860" s="162"/>
      <c r="C860" s="62"/>
      <c r="D860" s="64"/>
      <c r="E860" s="70"/>
      <c r="F860" s="70" t="e">
        <f>+((+#REF!*4)*100)/#REF!</f>
        <v>#REF!</v>
      </c>
      <c r="G860" s="70" t="e">
        <f>+((+#REF!*4)*100)/#REF!</f>
        <v>#REF!</v>
      </c>
      <c r="H860" s="70" t="e">
        <f>+((+#REF!*4)*100)/#REF!</f>
        <v>#REF!</v>
      </c>
      <c r="I860" s="69"/>
      <c r="J860" s="167"/>
      <c r="K860" s="168"/>
      <c r="L860" s="168"/>
      <c r="M860" s="168"/>
      <c r="N860" s="169"/>
    </row>
    <row r="861" spans="2:14" ht="12.75">
      <c r="B861" s="162"/>
      <c r="C861" s="62"/>
      <c r="D861" s="64"/>
      <c r="E861" s="70"/>
      <c r="F861" s="70" t="e">
        <f>+((+#REF!*4)*100)/#REF!</f>
        <v>#REF!</v>
      </c>
      <c r="G861" s="70" t="e">
        <f>+((+#REF!*4)*100)/#REF!</f>
        <v>#REF!</v>
      </c>
      <c r="H861" s="70" t="e">
        <f>+((+#REF!*4)*100)/#REF!</f>
        <v>#REF!</v>
      </c>
      <c r="I861" s="69"/>
      <c r="J861" s="167"/>
      <c r="K861" s="168"/>
      <c r="L861" s="168"/>
      <c r="M861" s="168"/>
      <c r="N861" s="169"/>
    </row>
    <row r="862" spans="2:14" ht="12.75">
      <c r="B862" s="162"/>
      <c r="C862" s="62"/>
      <c r="D862" s="64"/>
      <c r="E862" s="70"/>
      <c r="F862" s="70" t="e">
        <f>+((+#REF!*4)*100)/#REF!</f>
        <v>#REF!</v>
      </c>
      <c r="G862" s="70" t="e">
        <f>+((+#REF!*4)*100)/#REF!</f>
        <v>#REF!</v>
      </c>
      <c r="H862" s="70" t="e">
        <f>+((+#REF!*4)*100)/#REF!</f>
        <v>#REF!</v>
      </c>
      <c r="I862" s="69"/>
      <c r="J862" s="167"/>
      <c r="K862" s="168"/>
      <c r="L862" s="168"/>
      <c r="M862" s="168"/>
      <c r="N862" s="169"/>
    </row>
    <row r="863" spans="2:14" ht="12.75">
      <c r="B863" s="162"/>
      <c r="C863" s="62"/>
      <c r="D863" s="64"/>
      <c r="E863" s="70"/>
      <c r="F863" s="70" t="e">
        <f>+((+#REF!*4)*100)/#REF!</f>
        <v>#REF!</v>
      </c>
      <c r="G863" s="70" t="e">
        <f>+((+#REF!*4)*100)/#REF!</f>
        <v>#REF!</v>
      </c>
      <c r="H863" s="70" t="e">
        <f>+((+#REF!*4)*100)/#REF!</f>
        <v>#REF!</v>
      </c>
      <c r="I863" s="69"/>
      <c r="J863" s="167"/>
      <c r="K863" s="168"/>
      <c r="L863" s="168"/>
      <c r="M863" s="168"/>
      <c r="N863" s="169"/>
    </row>
    <row r="864" spans="2:14" ht="12.75">
      <c r="B864" s="162"/>
      <c r="C864" s="62"/>
      <c r="D864" s="64"/>
      <c r="E864" s="70"/>
      <c r="F864" s="70" t="e">
        <f>+((+#REF!*4)*100)/#REF!</f>
        <v>#REF!</v>
      </c>
      <c r="G864" s="70" t="e">
        <f>+((+#REF!*4)*100)/#REF!</f>
        <v>#REF!</v>
      </c>
      <c r="H864" s="70" t="e">
        <f>+((+#REF!*4)*100)/#REF!</f>
        <v>#REF!</v>
      </c>
      <c r="I864" s="69"/>
      <c r="J864" s="167"/>
      <c r="K864" s="168"/>
      <c r="L864" s="168"/>
      <c r="M864" s="168"/>
      <c r="N864" s="169"/>
    </row>
    <row r="865" spans="2:14" ht="12.75">
      <c r="B865" s="162"/>
      <c r="C865" s="62"/>
      <c r="D865" s="64"/>
      <c r="E865" s="70"/>
      <c r="F865" s="70" t="e">
        <f>+((+#REF!*4)*100)/#REF!</f>
        <v>#REF!</v>
      </c>
      <c r="G865" s="70" t="e">
        <f>+((+#REF!*4)*100)/#REF!</f>
        <v>#REF!</v>
      </c>
      <c r="H865" s="70" t="e">
        <f>+((+#REF!*4)*100)/#REF!</f>
        <v>#REF!</v>
      </c>
      <c r="I865" s="69"/>
      <c r="J865" s="167"/>
      <c r="K865" s="168"/>
      <c r="L865" s="168"/>
      <c r="M865" s="168"/>
      <c r="N865" s="169"/>
    </row>
    <row r="866" spans="2:14" ht="12.75">
      <c r="B866" s="162"/>
      <c r="C866" s="62"/>
      <c r="D866" s="64"/>
      <c r="E866" s="70"/>
      <c r="F866" s="68"/>
      <c r="G866" s="68"/>
      <c r="H866" s="68"/>
      <c r="I866" s="69"/>
      <c r="J866" s="167"/>
      <c r="K866" s="168"/>
      <c r="L866" s="168"/>
      <c r="M866" s="168"/>
      <c r="N866" s="169"/>
    </row>
    <row r="867" spans="2:14" ht="12.75">
      <c r="B867" s="163"/>
      <c r="C867" s="62"/>
      <c r="D867" s="71"/>
      <c r="E867" s="72"/>
      <c r="F867" s="73" t="e">
        <f>SUM(F848:F865)</f>
        <v>#REF!</v>
      </c>
      <c r="G867" s="73" t="e">
        <f>SUM(G848:G865)</f>
        <v>#REF!</v>
      </c>
      <c r="H867" s="73" t="e">
        <f>SUM(H848:H865)</f>
        <v>#REF!</v>
      </c>
      <c r="I867" s="69"/>
      <c r="J867" s="170"/>
      <c r="K867" s="171"/>
      <c r="L867" s="171"/>
      <c r="M867" s="171"/>
      <c r="N867" s="172"/>
    </row>
    <row r="869" spans="1:14" ht="12.75">
      <c r="A869" s="173" t="s">
        <v>359</v>
      </c>
      <c r="B869" s="173" t="s">
        <v>360</v>
      </c>
      <c r="C869" s="88"/>
      <c r="D869" s="175" t="s">
        <v>105</v>
      </c>
      <c r="E869" s="122" t="s">
        <v>106</v>
      </c>
      <c r="F869" s="122" t="s">
        <v>107</v>
      </c>
      <c r="G869" s="122" t="s">
        <v>108</v>
      </c>
      <c r="H869" s="122" t="s">
        <v>109</v>
      </c>
      <c r="I869" s="90"/>
      <c r="J869" s="175" t="s">
        <v>110</v>
      </c>
      <c r="K869" s="175"/>
      <c r="L869" s="175"/>
      <c r="M869" s="175"/>
      <c r="N869" s="175"/>
    </row>
    <row r="870" spans="1:14" ht="12.75">
      <c r="A870" s="174"/>
      <c r="B870" s="174"/>
      <c r="C870" s="88"/>
      <c r="D870" s="174"/>
      <c r="E870" s="121" t="s">
        <v>111</v>
      </c>
      <c r="F870" s="92"/>
      <c r="G870" s="92"/>
      <c r="H870" s="92"/>
      <c r="I870" s="93"/>
      <c r="J870" s="174"/>
      <c r="K870" s="174"/>
      <c r="L870" s="174"/>
      <c r="M870" s="174"/>
      <c r="N870" s="174"/>
    </row>
    <row r="871" spans="1:14" ht="12.75">
      <c r="A871" s="63">
        <v>36</v>
      </c>
      <c r="B871" s="176" t="s">
        <v>564</v>
      </c>
      <c r="C871" s="63"/>
      <c r="D871" s="74" t="s">
        <v>138</v>
      </c>
      <c r="E871" s="78">
        <v>40</v>
      </c>
      <c r="F871" s="76">
        <v>45.3096</v>
      </c>
      <c r="G871" s="66" t="s">
        <v>113</v>
      </c>
      <c r="H871" s="66" t="s">
        <v>113</v>
      </c>
      <c r="I871" s="67"/>
      <c r="J871" s="164" t="s">
        <v>568</v>
      </c>
      <c r="K871" s="165"/>
      <c r="L871" s="165"/>
      <c r="M871" s="165"/>
      <c r="N871" s="166"/>
    </row>
    <row r="872" spans="2:14" ht="12.75">
      <c r="B872" s="162"/>
      <c r="C872" s="62"/>
      <c r="D872" s="74" t="s">
        <v>122</v>
      </c>
      <c r="E872" s="78">
        <v>50</v>
      </c>
      <c r="F872" s="76">
        <v>3.28</v>
      </c>
      <c r="G872" s="68" t="e">
        <f>+((+#REF!*4)*100)/#REF!</f>
        <v>#REF!</v>
      </c>
      <c r="H872" s="68" t="e">
        <f>+((+#REF!*4)*100)/#REF!</f>
        <v>#REF!</v>
      </c>
      <c r="I872" s="69"/>
      <c r="J872" s="167"/>
      <c r="K872" s="168"/>
      <c r="L872" s="168"/>
      <c r="M872" s="168"/>
      <c r="N872" s="169"/>
    </row>
    <row r="873" spans="2:14" ht="12.75">
      <c r="B873" s="162"/>
      <c r="C873" s="62"/>
      <c r="D873" s="74" t="s">
        <v>565</v>
      </c>
      <c r="E873" s="78">
        <v>40</v>
      </c>
      <c r="F873" s="125">
        <v>4.7526</v>
      </c>
      <c r="G873" s="75" t="e">
        <f>+((+#REF!*4)*100)/#REF!</f>
        <v>#REF!</v>
      </c>
      <c r="H873" s="75" t="e">
        <f>+((+#REF!*4)*100)/#REF!</f>
        <v>#REF!</v>
      </c>
      <c r="I873" s="82"/>
      <c r="J873" s="167"/>
      <c r="K873" s="168"/>
      <c r="L873" s="168"/>
      <c r="M873" s="168"/>
      <c r="N873" s="169"/>
    </row>
    <row r="874" spans="2:14" ht="12.75">
      <c r="B874" s="162"/>
      <c r="C874" s="62"/>
      <c r="D874" s="74" t="s">
        <v>566</v>
      </c>
      <c r="E874" s="78">
        <v>45</v>
      </c>
      <c r="F874" s="76">
        <v>9.18</v>
      </c>
      <c r="G874" s="70" t="e">
        <f>+((+#REF!*4)*100)/#REF!</f>
        <v>#REF!</v>
      </c>
      <c r="H874" s="70" t="e">
        <f>+((+#REF!*4)*100)/#REF!</f>
        <v>#REF!</v>
      </c>
      <c r="I874" s="69"/>
      <c r="J874" s="167"/>
      <c r="K874" s="168"/>
      <c r="L874" s="168"/>
      <c r="M874" s="168"/>
      <c r="N874" s="169"/>
    </row>
    <row r="875" spans="2:14" ht="12.75">
      <c r="B875" s="162"/>
      <c r="C875" s="62"/>
      <c r="D875" s="74" t="s">
        <v>119</v>
      </c>
      <c r="E875" s="78">
        <v>25</v>
      </c>
      <c r="F875" s="76">
        <v>0.658</v>
      </c>
      <c r="G875" s="70" t="e">
        <f>+((+#REF!*4)*100)/#REF!</f>
        <v>#REF!</v>
      </c>
      <c r="H875" s="70" t="e">
        <f>+((+#REF!*4)*100)/#REF!</f>
        <v>#REF!</v>
      </c>
      <c r="I875" s="69"/>
      <c r="J875" s="167"/>
      <c r="K875" s="168"/>
      <c r="L875" s="168"/>
      <c r="M875" s="168"/>
      <c r="N875" s="169"/>
    </row>
    <row r="876" spans="2:14" ht="12.75">
      <c r="B876" s="162"/>
      <c r="C876" s="62"/>
      <c r="D876" s="74" t="s">
        <v>368</v>
      </c>
      <c r="E876" s="78">
        <v>20</v>
      </c>
      <c r="F876" s="76">
        <v>0</v>
      </c>
      <c r="G876" s="70" t="e">
        <f>+((+#REF!*4)*100)/#REF!</f>
        <v>#REF!</v>
      </c>
      <c r="H876" s="70" t="e">
        <f>+((+#REF!*4)*100)/#REF!</f>
        <v>#REF!</v>
      </c>
      <c r="I876" s="69"/>
      <c r="J876" s="167"/>
      <c r="K876" s="168"/>
      <c r="L876" s="168"/>
      <c r="M876" s="168"/>
      <c r="N876" s="169"/>
    </row>
    <row r="877" spans="2:14" ht="12.75">
      <c r="B877" s="162"/>
      <c r="C877" s="62"/>
      <c r="D877" s="74" t="s">
        <v>567</v>
      </c>
      <c r="E877" s="78">
        <v>3</v>
      </c>
      <c r="F877" s="76">
        <v>26.985</v>
      </c>
      <c r="G877" s="70" t="e">
        <f>+((+#REF!*4)*100)/#REF!</f>
        <v>#REF!</v>
      </c>
      <c r="H877" s="70" t="e">
        <f>+((+#REF!*4)*100)/#REF!</f>
        <v>#REF!</v>
      </c>
      <c r="I877" s="69"/>
      <c r="J877" s="167"/>
      <c r="K877" s="168"/>
      <c r="L877" s="168"/>
      <c r="M877" s="168"/>
      <c r="N877" s="169"/>
    </row>
    <row r="878" spans="2:14" ht="12.75">
      <c r="B878" s="162"/>
      <c r="C878" s="62"/>
      <c r="D878" s="74" t="s">
        <v>116</v>
      </c>
      <c r="E878" s="78">
        <v>0.1</v>
      </c>
      <c r="F878" s="76">
        <v>7.821</v>
      </c>
      <c r="G878" s="70" t="e">
        <f>+((+#REF!*4)*100)/#REF!</f>
        <v>#REF!</v>
      </c>
      <c r="H878" s="70" t="e">
        <f>+((+#REF!*4)*100)/#REF!</f>
        <v>#REF!</v>
      </c>
      <c r="I878" s="69"/>
      <c r="J878" s="167"/>
      <c r="K878" s="168"/>
      <c r="L878" s="168"/>
      <c r="M878" s="168"/>
      <c r="N878" s="169"/>
    </row>
    <row r="879" spans="2:14" ht="12.75">
      <c r="B879" s="162"/>
      <c r="C879" s="62"/>
      <c r="D879" s="74" t="s">
        <v>544</v>
      </c>
      <c r="E879" s="75" t="s">
        <v>170</v>
      </c>
      <c r="F879" s="70" t="e">
        <f>+((+#REF!*4)*100)/#REF!</f>
        <v>#REF!</v>
      </c>
      <c r="G879" s="70" t="e">
        <f>+((+#REF!*4)*100)/#REF!</f>
        <v>#REF!</v>
      </c>
      <c r="H879" s="70" t="e">
        <f>+((+#REF!*4)*100)/#REF!</f>
        <v>#REF!</v>
      </c>
      <c r="I879" s="69"/>
      <c r="J879" s="167"/>
      <c r="K879" s="168"/>
      <c r="L879" s="168"/>
      <c r="M879" s="168"/>
      <c r="N879" s="169"/>
    </row>
    <row r="880" spans="2:14" ht="12.75">
      <c r="B880" s="162"/>
      <c r="C880" s="62"/>
      <c r="D880" s="74"/>
      <c r="E880" s="75"/>
      <c r="F880" s="70" t="e">
        <f>+((+#REF!*4)*100)/#REF!</f>
        <v>#REF!</v>
      </c>
      <c r="G880" s="70" t="e">
        <f>+((+#REF!*4)*100)/#REF!</f>
        <v>#REF!</v>
      </c>
      <c r="H880" s="70" t="e">
        <f>+((+#REF!*4)*100)/#REF!</f>
        <v>#REF!</v>
      </c>
      <c r="I880" s="69"/>
      <c r="J880" s="167"/>
      <c r="K880" s="168"/>
      <c r="L880" s="168"/>
      <c r="M880" s="168"/>
      <c r="N880" s="169"/>
    </row>
    <row r="881" spans="2:14" ht="12.75">
      <c r="B881" s="162"/>
      <c r="C881" s="62"/>
      <c r="D881" s="64"/>
      <c r="E881" s="70"/>
      <c r="F881" s="70" t="e">
        <f>+((+#REF!*4)*100)/#REF!</f>
        <v>#REF!</v>
      </c>
      <c r="G881" s="70" t="e">
        <f>+((+#REF!*4)*100)/#REF!</f>
        <v>#REF!</v>
      </c>
      <c r="H881" s="70" t="e">
        <f>+((+#REF!*4)*100)/#REF!</f>
        <v>#REF!</v>
      </c>
      <c r="I881" s="69"/>
      <c r="J881" s="167"/>
      <c r="K881" s="168"/>
      <c r="L881" s="168"/>
      <c r="M881" s="168"/>
      <c r="N881" s="169"/>
    </row>
    <row r="882" spans="2:14" ht="12.75">
      <c r="B882" s="162"/>
      <c r="C882" s="62"/>
      <c r="D882" s="64"/>
      <c r="E882" s="70"/>
      <c r="F882" s="70" t="e">
        <f>+((+#REF!*4)*100)/#REF!</f>
        <v>#REF!</v>
      </c>
      <c r="G882" s="70" t="e">
        <f>+((+#REF!*4)*100)/#REF!</f>
        <v>#REF!</v>
      </c>
      <c r="H882" s="70" t="e">
        <f>+((+#REF!*4)*100)/#REF!</f>
        <v>#REF!</v>
      </c>
      <c r="I882" s="69"/>
      <c r="J882" s="167"/>
      <c r="K882" s="168"/>
      <c r="L882" s="168"/>
      <c r="M882" s="168"/>
      <c r="N882" s="169"/>
    </row>
    <row r="883" spans="2:14" ht="12.75">
      <c r="B883" s="162"/>
      <c r="C883" s="62"/>
      <c r="D883" s="64"/>
      <c r="E883" s="70"/>
      <c r="F883" s="70" t="e">
        <f>+((+#REF!*4)*100)/#REF!</f>
        <v>#REF!</v>
      </c>
      <c r="G883" s="70" t="e">
        <f>+((+#REF!*4)*100)/#REF!</f>
        <v>#REF!</v>
      </c>
      <c r="H883" s="70" t="e">
        <f>+((+#REF!*4)*100)/#REF!</f>
        <v>#REF!</v>
      </c>
      <c r="I883" s="69"/>
      <c r="J883" s="167"/>
      <c r="K883" s="168"/>
      <c r="L883" s="168"/>
      <c r="M883" s="168"/>
      <c r="N883" s="169"/>
    </row>
    <row r="884" spans="2:14" ht="12.75">
      <c r="B884" s="162"/>
      <c r="C884" s="62"/>
      <c r="D884" s="64"/>
      <c r="E884" s="70"/>
      <c r="F884" s="70" t="e">
        <f>+((+#REF!*4)*100)/#REF!</f>
        <v>#REF!</v>
      </c>
      <c r="G884" s="70" t="e">
        <f>+((+#REF!*4)*100)/#REF!</f>
        <v>#REF!</v>
      </c>
      <c r="H884" s="70" t="e">
        <f>+((+#REF!*4)*100)/#REF!</f>
        <v>#REF!</v>
      </c>
      <c r="I884" s="69"/>
      <c r="J884" s="167"/>
      <c r="K884" s="168"/>
      <c r="L884" s="168"/>
      <c r="M884" s="168"/>
      <c r="N884" s="169"/>
    </row>
    <row r="885" spans="2:14" ht="12.75">
      <c r="B885" s="162"/>
      <c r="C885" s="62"/>
      <c r="D885" s="64"/>
      <c r="E885" s="70"/>
      <c r="F885" s="70" t="e">
        <f>+((+#REF!*4)*100)/#REF!</f>
        <v>#REF!</v>
      </c>
      <c r="G885" s="70" t="e">
        <f>+((+#REF!*4)*100)/#REF!</f>
        <v>#REF!</v>
      </c>
      <c r="H885" s="70" t="e">
        <f>+((+#REF!*4)*100)/#REF!</f>
        <v>#REF!</v>
      </c>
      <c r="I885" s="69"/>
      <c r="J885" s="167"/>
      <c r="K885" s="168"/>
      <c r="L885" s="168"/>
      <c r="M885" s="168"/>
      <c r="N885" s="169"/>
    </row>
    <row r="886" spans="2:14" ht="12.75">
      <c r="B886" s="162"/>
      <c r="C886" s="62"/>
      <c r="D886" s="64"/>
      <c r="E886" s="70"/>
      <c r="F886" s="70" t="e">
        <f>+((+#REF!*4)*100)/#REF!</f>
        <v>#REF!</v>
      </c>
      <c r="G886" s="70" t="e">
        <f>+((+#REF!*4)*100)/#REF!</f>
        <v>#REF!</v>
      </c>
      <c r="H886" s="70" t="e">
        <f>+((+#REF!*4)*100)/#REF!</f>
        <v>#REF!</v>
      </c>
      <c r="I886" s="69"/>
      <c r="J886" s="167"/>
      <c r="K886" s="168"/>
      <c r="L886" s="168"/>
      <c r="M886" s="168"/>
      <c r="N886" s="169"/>
    </row>
    <row r="887" spans="2:14" ht="12.75">
      <c r="B887" s="162"/>
      <c r="C887" s="62"/>
      <c r="D887" s="64"/>
      <c r="E887" s="70"/>
      <c r="F887" s="70" t="e">
        <f>+((+#REF!*4)*100)/#REF!</f>
        <v>#REF!</v>
      </c>
      <c r="G887" s="70" t="e">
        <f>+((+#REF!*4)*100)/#REF!</f>
        <v>#REF!</v>
      </c>
      <c r="H887" s="70" t="e">
        <f>+((+#REF!*4)*100)/#REF!</f>
        <v>#REF!</v>
      </c>
      <c r="I887" s="69"/>
      <c r="J887" s="167"/>
      <c r="K887" s="168"/>
      <c r="L887" s="168"/>
      <c r="M887" s="168"/>
      <c r="N887" s="169"/>
    </row>
    <row r="888" spans="2:14" ht="12.75">
      <c r="B888" s="162"/>
      <c r="C888" s="62"/>
      <c r="D888" s="64"/>
      <c r="E888" s="70"/>
      <c r="F888" s="70" t="e">
        <f>+((+#REF!*4)*100)/#REF!</f>
        <v>#REF!</v>
      </c>
      <c r="G888" s="70" t="e">
        <f>+((+#REF!*4)*100)/#REF!</f>
        <v>#REF!</v>
      </c>
      <c r="H888" s="70" t="e">
        <f>+((+#REF!*4)*100)/#REF!</f>
        <v>#REF!</v>
      </c>
      <c r="I888" s="69"/>
      <c r="J888" s="167"/>
      <c r="K888" s="168"/>
      <c r="L888" s="168"/>
      <c r="M888" s="168"/>
      <c r="N888" s="169"/>
    </row>
    <row r="889" spans="2:14" ht="12.75">
      <c r="B889" s="162"/>
      <c r="C889" s="62"/>
      <c r="D889" s="64"/>
      <c r="E889" s="70"/>
      <c r="F889" s="70" t="e">
        <f>+((+#REF!*4)*100)/#REF!</f>
        <v>#REF!</v>
      </c>
      <c r="G889" s="70" t="e">
        <f>+((+#REF!*4)*100)/#REF!</f>
        <v>#REF!</v>
      </c>
      <c r="H889" s="70" t="e">
        <f>+((+#REF!*4)*100)/#REF!</f>
        <v>#REF!</v>
      </c>
      <c r="I889" s="69"/>
      <c r="J889" s="167"/>
      <c r="K889" s="168"/>
      <c r="L889" s="168"/>
      <c r="M889" s="168"/>
      <c r="N889" s="169"/>
    </row>
    <row r="890" spans="2:14" ht="12.75">
      <c r="B890" s="162"/>
      <c r="C890" s="62"/>
      <c r="D890" s="64"/>
      <c r="E890" s="70"/>
      <c r="F890" s="68"/>
      <c r="G890" s="68"/>
      <c r="H890" s="68"/>
      <c r="I890" s="69"/>
      <c r="J890" s="167"/>
      <c r="K890" s="168"/>
      <c r="L890" s="168"/>
      <c r="M890" s="168"/>
      <c r="N890" s="169"/>
    </row>
    <row r="891" spans="2:14" ht="12.75">
      <c r="B891" s="163"/>
      <c r="C891" s="62"/>
      <c r="D891" s="71"/>
      <c r="E891" s="72"/>
      <c r="F891" s="73" t="e">
        <f>SUM(F872:F889)</f>
        <v>#REF!</v>
      </c>
      <c r="G891" s="73" t="e">
        <f>SUM(G872:G889)</f>
        <v>#REF!</v>
      </c>
      <c r="H891" s="73" t="e">
        <f>SUM(H872:H889)</f>
        <v>#REF!</v>
      </c>
      <c r="I891" s="69"/>
      <c r="J891" s="170"/>
      <c r="K891" s="171"/>
      <c r="L891" s="171"/>
      <c r="M891" s="171"/>
      <c r="N891" s="172"/>
    </row>
  </sheetData>
  <sheetProtection/>
  <mergeCells count="216">
    <mergeCell ref="B847:B867"/>
    <mergeCell ref="J847:N867"/>
    <mergeCell ref="A869:A870"/>
    <mergeCell ref="B869:B870"/>
    <mergeCell ref="D869:D870"/>
    <mergeCell ref="J869:N870"/>
    <mergeCell ref="B871:B891"/>
    <mergeCell ref="J871:N891"/>
    <mergeCell ref="A821:A822"/>
    <mergeCell ref="B821:B822"/>
    <mergeCell ref="D821:D822"/>
    <mergeCell ref="J821:N822"/>
    <mergeCell ref="B823:B843"/>
    <mergeCell ref="J823:N843"/>
    <mergeCell ref="A845:A846"/>
    <mergeCell ref="B845:B846"/>
    <mergeCell ref="D845:D846"/>
    <mergeCell ref="J845:N846"/>
    <mergeCell ref="A797:A798"/>
    <mergeCell ref="B797:B798"/>
    <mergeCell ref="D797:D798"/>
    <mergeCell ref="J797:N798"/>
    <mergeCell ref="B799:B819"/>
    <mergeCell ref="J799:N819"/>
    <mergeCell ref="A674:A675"/>
    <mergeCell ref="A698:A699"/>
    <mergeCell ref="A723:A724"/>
    <mergeCell ref="A748:A749"/>
    <mergeCell ref="A773:A774"/>
    <mergeCell ref="B676:B696"/>
    <mergeCell ref="B723:B724"/>
    <mergeCell ref="J676:N696"/>
    <mergeCell ref="B698:B699"/>
    <mergeCell ref="D698:D699"/>
    <mergeCell ref="J698:N699"/>
    <mergeCell ref="B700:B720"/>
    <mergeCell ref="J700:N720"/>
    <mergeCell ref="D723:D724"/>
    <mergeCell ref="J723:N724"/>
    <mergeCell ref="B773:B774"/>
    <mergeCell ref="D773:D774"/>
    <mergeCell ref="J773:N774"/>
    <mergeCell ref="A599:A600"/>
    <mergeCell ref="A624:A625"/>
    <mergeCell ref="A649:A650"/>
    <mergeCell ref="B649:B650"/>
    <mergeCell ref="D649:D650"/>
    <mergeCell ref="A326:A327"/>
    <mergeCell ref="A351:A352"/>
    <mergeCell ref="A376:A377"/>
    <mergeCell ref="A401:A402"/>
    <mergeCell ref="A426:A427"/>
    <mergeCell ref="A450:A451"/>
    <mergeCell ref="J28:N48"/>
    <mergeCell ref="J51:N52"/>
    <mergeCell ref="A475:A476"/>
    <mergeCell ref="A524:A525"/>
    <mergeCell ref="A549:A550"/>
    <mergeCell ref="A574:A575"/>
    <mergeCell ref="A126:A127"/>
    <mergeCell ref="A151:A152"/>
    <mergeCell ref="A176:A177"/>
    <mergeCell ref="A201:A202"/>
    <mergeCell ref="B28:B48"/>
    <mergeCell ref="A276:A277"/>
    <mergeCell ref="A301:A302"/>
    <mergeCell ref="A51:A52"/>
    <mergeCell ref="A76:A77"/>
    <mergeCell ref="A101:A102"/>
    <mergeCell ref="A226:A227"/>
    <mergeCell ref="A251:A252"/>
    <mergeCell ref="A499:A500"/>
    <mergeCell ref="A2:A3"/>
    <mergeCell ref="B26:B27"/>
    <mergeCell ref="D26:D27"/>
    <mergeCell ref="A26:A27"/>
    <mergeCell ref="B103:B123"/>
    <mergeCell ref="B51:B52"/>
    <mergeCell ref="D51:D52"/>
    <mergeCell ref="B101:B102"/>
    <mergeCell ref="D101:D102"/>
    <mergeCell ref="B2:B3"/>
    <mergeCell ref="D2:D3"/>
    <mergeCell ref="J2:N3"/>
    <mergeCell ref="B4:B24"/>
    <mergeCell ref="J4:N24"/>
    <mergeCell ref="J26:N27"/>
    <mergeCell ref="J103:N123"/>
    <mergeCell ref="B53:B73"/>
    <mergeCell ref="J53:N73"/>
    <mergeCell ref="B76:B77"/>
    <mergeCell ref="D76:D77"/>
    <mergeCell ref="J76:N77"/>
    <mergeCell ref="J101:N102"/>
    <mergeCell ref="B78:B98"/>
    <mergeCell ref="J78:N98"/>
    <mergeCell ref="B151:B152"/>
    <mergeCell ref="D151:D152"/>
    <mergeCell ref="J151:N152"/>
    <mergeCell ref="B153:B173"/>
    <mergeCell ref="J153:N173"/>
    <mergeCell ref="B176:B177"/>
    <mergeCell ref="D176:D177"/>
    <mergeCell ref="J176:N177"/>
    <mergeCell ref="B126:B127"/>
    <mergeCell ref="D126:D127"/>
    <mergeCell ref="J126:N127"/>
    <mergeCell ref="B128:B148"/>
    <mergeCell ref="J128:N148"/>
    <mergeCell ref="B226:B227"/>
    <mergeCell ref="D226:D227"/>
    <mergeCell ref="J226:N227"/>
    <mergeCell ref="B203:B223"/>
    <mergeCell ref="J203:N223"/>
    <mergeCell ref="B228:B248"/>
    <mergeCell ref="J228:N248"/>
    <mergeCell ref="B251:B252"/>
    <mergeCell ref="D251:D252"/>
    <mergeCell ref="J251:N252"/>
    <mergeCell ref="B178:B198"/>
    <mergeCell ref="J178:N198"/>
    <mergeCell ref="B201:B202"/>
    <mergeCell ref="D201:D202"/>
    <mergeCell ref="J201:N202"/>
    <mergeCell ref="B301:B302"/>
    <mergeCell ref="D301:D302"/>
    <mergeCell ref="J301:N302"/>
    <mergeCell ref="B303:B323"/>
    <mergeCell ref="J303:N323"/>
    <mergeCell ref="B326:B327"/>
    <mergeCell ref="D326:D327"/>
    <mergeCell ref="J326:N327"/>
    <mergeCell ref="B253:B273"/>
    <mergeCell ref="J253:N273"/>
    <mergeCell ref="B276:B277"/>
    <mergeCell ref="D276:D277"/>
    <mergeCell ref="J276:N277"/>
    <mergeCell ref="B278:B298"/>
    <mergeCell ref="J278:N298"/>
    <mergeCell ref="B376:B377"/>
    <mergeCell ref="D376:D377"/>
    <mergeCell ref="J376:N377"/>
    <mergeCell ref="B378:B398"/>
    <mergeCell ref="J378:N398"/>
    <mergeCell ref="B401:B402"/>
    <mergeCell ref="D401:D402"/>
    <mergeCell ref="J401:N402"/>
    <mergeCell ref="B328:B348"/>
    <mergeCell ref="J328:N348"/>
    <mergeCell ref="B351:B352"/>
    <mergeCell ref="D351:D352"/>
    <mergeCell ref="J351:N352"/>
    <mergeCell ref="B353:B373"/>
    <mergeCell ref="J353:N373"/>
    <mergeCell ref="B450:B451"/>
    <mergeCell ref="D450:D451"/>
    <mergeCell ref="J450:N451"/>
    <mergeCell ref="B403:B423"/>
    <mergeCell ref="J403:N423"/>
    <mergeCell ref="B426:B427"/>
    <mergeCell ref="D426:D427"/>
    <mergeCell ref="J426:N427"/>
    <mergeCell ref="B428:B448"/>
    <mergeCell ref="J428:N448"/>
    <mergeCell ref="B452:B472"/>
    <mergeCell ref="J452:N472"/>
    <mergeCell ref="B475:B476"/>
    <mergeCell ref="D475:D476"/>
    <mergeCell ref="J475:N476"/>
    <mergeCell ref="B477:B497"/>
    <mergeCell ref="J477:N497"/>
    <mergeCell ref="B499:B500"/>
    <mergeCell ref="D499:D500"/>
    <mergeCell ref="J499:N500"/>
    <mergeCell ref="B501:B521"/>
    <mergeCell ref="J501:N521"/>
    <mergeCell ref="B524:B525"/>
    <mergeCell ref="D524:D525"/>
    <mergeCell ref="J524:N525"/>
    <mergeCell ref="B574:B575"/>
    <mergeCell ref="D574:D575"/>
    <mergeCell ref="J574:N575"/>
    <mergeCell ref="B576:B596"/>
    <mergeCell ref="J576:N596"/>
    <mergeCell ref="B599:B600"/>
    <mergeCell ref="D599:D600"/>
    <mergeCell ref="J599:N600"/>
    <mergeCell ref="B526:B546"/>
    <mergeCell ref="J526:N546"/>
    <mergeCell ref="B549:B550"/>
    <mergeCell ref="D549:D550"/>
    <mergeCell ref="J549:N550"/>
    <mergeCell ref="B551:B571"/>
    <mergeCell ref="J551:N571"/>
    <mergeCell ref="J649:N650"/>
    <mergeCell ref="B651:B671"/>
    <mergeCell ref="J651:N671"/>
    <mergeCell ref="B674:B675"/>
    <mergeCell ref="D674:D675"/>
    <mergeCell ref="J674:N675"/>
    <mergeCell ref="B601:B621"/>
    <mergeCell ref="J601:N621"/>
    <mergeCell ref="B624:B625"/>
    <mergeCell ref="D624:D625"/>
    <mergeCell ref="J624:N625"/>
    <mergeCell ref="B626:B646"/>
    <mergeCell ref="J626:N646"/>
    <mergeCell ref="B775:B795"/>
    <mergeCell ref="J775:N795"/>
    <mergeCell ref="B725:B745"/>
    <mergeCell ref="J725:N745"/>
    <mergeCell ref="B748:B749"/>
    <mergeCell ref="D748:D749"/>
    <mergeCell ref="J748:N749"/>
    <mergeCell ref="B750:B770"/>
    <mergeCell ref="J750:N7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P704"/>
  <sheetViews>
    <sheetView zoomScale="85" zoomScaleNormal="85" zoomScalePageLayoutView="0" workbookViewId="0" topLeftCell="A658">
      <selection activeCell="A684" sqref="A684"/>
    </sheetView>
  </sheetViews>
  <sheetFormatPr defaultColWidth="9.140625" defaultRowHeight="12.75"/>
  <cols>
    <col min="1" max="1" width="9.140625" style="63" customWidth="1"/>
    <col min="2" max="2" width="24.421875" style="0" customWidth="1"/>
    <col min="3" max="3" width="1.1484375" style="0" customWidth="1"/>
    <col min="4" max="4" width="32.57421875" style="0" customWidth="1"/>
    <col min="5" max="5" width="10.57421875" style="0" customWidth="1"/>
    <col min="6" max="8" width="0" style="0" hidden="1" customWidth="1"/>
    <col min="9" max="9" width="1.421875" style="0" customWidth="1"/>
    <col min="10" max="12" width="9.57421875" style="0" customWidth="1"/>
    <col min="13" max="13" width="10.00390625" style="0" customWidth="1"/>
    <col min="14" max="14" width="9.8515625" style="0" customWidth="1"/>
  </cols>
  <sheetData>
    <row r="4" ht="12.75">
      <c r="D4" s="87" t="s">
        <v>362</v>
      </c>
    </row>
    <row r="6" spans="2:14" ht="12.75">
      <c r="B6" s="61"/>
      <c r="C6" s="62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2.75">
      <c r="A7" s="173" t="s">
        <v>359</v>
      </c>
      <c r="B7" s="173" t="s">
        <v>360</v>
      </c>
      <c r="C7" s="88"/>
      <c r="D7" s="175" t="s">
        <v>105</v>
      </c>
      <c r="E7" s="89" t="s">
        <v>106</v>
      </c>
      <c r="F7" s="89" t="s">
        <v>107</v>
      </c>
      <c r="G7" s="89" t="s">
        <v>108</v>
      </c>
      <c r="H7" s="89" t="s">
        <v>109</v>
      </c>
      <c r="I7" s="90"/>
      <c r="J7" s="175" t="s">
        <v>110</v>
      </c>
      <c r="K7" s="175"/>
      <c r="L7" s="175"/>
      <c r="M7" s="175"/>
      <c r="N7" s="175"/>
    </row>
    <row r="8" spans="1:14" ht="12.75">
      <c r="A8" s="174"/>
      <c r="B8" s="174"/>
      <c r="C8" s="88"/>
      <c r="D8" s="174"/>
      <c r="E8" s="91" t="s">
        <v>111</v>
      </c>
      <c r="F8" s="92"/>
      <c r="G8" s="92"/>
      <c r="H8" s="92"/>
      <c r="I8" s="93"/>
      <c r="J8" s="174"/>
      <c r="K8" s="174"/>
      <c r="L8" s="174"/>
      <c r="M8" s="174"/>
      <c r="N8" s="174"/>
    </row>
    <row r="9" spans="1:14" ht="12.75">
      <c r="A9" s="133">
        <v>1</v>
      </c>
      <c r="B9" s="176" t="s">
        <v>163</v>
      </c>
      <c r="C9" s="63"/>
      <c r="D9" s="64" t="s">
        <v>164</v>
      </c>
      <c r="E9" s="70">
        <v>150</v>
      </c>
      <c r="F9" s="66" t="s">
        <v>113</v>
      </c>
      <c r="G9" s="66" t="s">
        <v>113</v>
      </c>
      <c r="H9" s="66" t="s">
        <v>113</v>
      </c>
      <c r="I9" s="67"/>
      <c r="J9" s="164" t="s">
        <v>165</v>
      </c>
      <c r="K9" s="165"/>
      <c r="L9" s="165"/>
      <c r="M9" s="165"/>
      <c r="N9" s="166"/>
    </row>
    <row r="10" spans="1:14" ht="12.75">
      <c r="A10" s="133"/>
      <c r="B10" s="177"/>
      <c r="C10" s="62"/>
      <c r="D10" s="64" t="s">
        <v>166</v>
      </c>
      <c r="E10" s="70">
        <v>35</v>
      </c>
      <c r="F10" s="68" t="e">
        <f>+((+#REF!*4)*100)/#REF!</f>
        <v>#REF!</v>
      </c>
      <c r="G10" s="68" t="e">
        <f>+((+#REF!*4)*100)/#REF!</f>
        <v>#REF!</v>
      </c>
      <c r="H10" s="68" t="e">
        <f>+((+#REF!*4)*100)/#REF!</f>
        <v>#REF!</v>
      </c>
      <c r="I10" s="69"/>
      <c r="J10" s="167"/>
      <c r="K10" s="168"/>
      <c r="L10" s="168"/>
      <c r="M10" s="168"/>
      <c r="N10" s="169"/>
    </row>
    <row r="11" spans="1:14" ht="12.75">
      <c r="A11" s="133"/>
      <c r="B11" s="177"/>
      <c r="C11" s="62"/>
      <c r="D11" s="64" t="s">
        <v>167</v>
      </c>
      <c r="E11" s="70">
        <v>25</v>
      </c>
      <c r="F11" s="70" t="e">
        <f>+((+#REF!*4)*100)/#REF!</f>
        <v>#REF!</v>
      </c>
      <c r="G11" s="70" t="e">
        <f>+((+#REF!*4)*100)/#REF!</f>
        <v>#REF!</v>
      </c>
      <c r="H11" s="70" t="e">
        <f>+((+#REF!*4)*100)/#REF!</f>
        <v>#REF!</v>
      </c>
      <c r="I11" s="69"/>
      <c r="J11" s="167"/>
      <c r="K11" s="168"/>
      <c r="L11" s="168"/>
      <c r="M11" s="168"/>
      <c r="N11" s="169"/>
    </row>
    <row r="12" spans="1:14" ht="12.75">
      <c r="A12" s="133"/>
      <c r="B12" s="177"/>
      <c r="C12" s="62"/>
      <c r="D12" s="64" t="s">
        <v>168</v>
      </c>
      <c r="E12" s="70">
        <v>3</v>
      </c>
      <c r="F12" s="70" t="e">
        <f>+((+#REF!*4)*100)/#REF!</f>
        <v>#REF!</v>
      </c>
      <c r="G12" s="70" t="e">
        <f>+((+#REF!*4)*100)/#REF!</f>
        <v>#REF!</v>
      </c>
      <c r="H12" s="70" t="e">
        <f>+((+#REF!*4)*100)/#REF!</f>
        <v>#REF!</v>
      </c>
      <c r="I12" s="69"/>
      <c r="J12" s="167"/>
      <c r="K12" s="168"/>
      <c r="L12" s="168"/>
      <c r="M12" s="168"/>
      <c r="N12" s="169"/>
    </row>
    <row r="13" spans="1:14" ht="12.75">
      <c r="A13" s="133"/>
      <c r="B13" s="177"/>
      <c r="C13" s="62"/>
      <c r="D13" s="64" t="s">
        <v>116</v>
      </c>
      <c r="E13" s="70">
        <v>0.2</v>
      </c>
      <c r="F13" s="70" t="e">
        <f>+((+#REF!*4)*100)/#REF!</f>
        <v>#REF!</v>
      </c>
      <c r="G13" s="70" t="e">
        <f>+((+#REF!*4)*100)/#REF!</f>
        <v>#REF!</v>
      </c>
      <c r="H13" s="70" t="e">
        <f>+((+#REF!*4)*100)/#REF!</f>
        <v>#REF!</v>
      </c>
      <c r="I13" s="69"/>
      <c r="J13" s="167"/>
      <c r="K13" s="168"/>
      <c r="L13" s="168"/>
      <c r="M13" s="168"/>
      <c r="N13" s="169"/>
    </row>
    <row r="14" spans="1:14" ht="12.75">
      <c r="A14" s="133"/>
      <c r="B14" s="177"/>
      <c r="C14" s="62"/>
      <c r="D14" s="64" t="s">
        <v>169</v>
      </c>
      <c r="E14" s="80" t="s">
        <v>170</v>
      </c>
      <c r="F14" s="70" t="e">
        <f>+((+#REF!*4)*100)/#REF!</f>
        <v>#REF!</v>
      </c>
      <c r="G14" s="70" t="e">
        <f>+((+#REF!*4)*100)/#REF!</f>
        <v>#REF!</v>
      </c>
      <c r="H14" s="70" t="e">
        <f>+((+#REF!*4)*100)/#REF!</f>
        <v>#REF!</v>
      </c>
      <c r="I14" s="69"/>
      <c r="J14" s="167"/>
      <c r="K14" s="168"/>
      <c r="L14" s="168"/>
      <c r="M14" s="168"/>
      <c r="N14" s="169"/>
    </row>
    <row r="15" spans="1:14" ht="12.75">
      <c r="A15" s="133"/>
      <c r="B15" s="177"/>
      <c r="C15" s="62"/>
      <c r="D15" s="64" t="s">
        <v>171</v>
      </c>
      <c r="E15" s="80" t="s">
        <v>170</v>
      </c>
      <c r="F15" s="70" t="e">
        <f>+((+#REF!*4)*100)/#REF!</f>
        <v>#REF!</v>
      </c>
      <c r="G15" s="70" t="e">
        <f>+((+#REF!*4)*100)/#REF!</f>
        <v>#REF!</v>
      </c>
      <c r="H15" s="70" t="e">
        <f>+((+#REF!*4)*100)/#REF!</f>
        <v>#REF!</v>
      </c>
      <c r="I15" s="69"/>
      <c r="J15" s="167"/>
      <c r="K15" s="168"/>
      <c r="L15" s="168"/>
      <c r="M15" s="168"/>
      <c r="N15" s="169"/>
    </row>
    <row r="16" spans="1:14" ht="12.75">
      <c r="A16" s="133"/>
      <c r="B16" s="177"/>
      <c r="C16" s="62"/>
      <c r="D16" s="81" t="s">
        <v>172</v>
      </c>
      <c r="E16" s="70">
        <v>80</v>
      </c>
      <c r="F16" s="70" t="e">
        <f>+((+#REF!*4)*100)/#REF!</f>
        <v>#REF!</v>
      </c>
      <c r="G16" s="70" t="e">
        <f>+((+#REF!*4)*100)/#REF!</f>
        <v>#REF!</v>
      </c>
      <c r="H16" s="70" t="e">
        <f>+((+#REF!*4)*100)/#REF!</f>
        <v>#REF!</v>
      </c>
      <c r="I16" s="69"/>
      <c r="J16" s="167"/>
      <c r="K16" s="168"/>
      <c r="L16" s="168"/>
      <c r="M16" s="168"/>
      <c r="N16" s="169"/>
    </row>
    <row r="17" spans="1:14" ht="12.75">
      <c r="A17" s="133"/>
      <c r="B17" s="177"/>
      <c r="C17" s="62"/>
      <c r="D17" s="64" t="s">
        <v>116</v>
      </c>
      <c r="E17" s="70">
        <v>0.2</v>
      </c>
      <c r="F17" s="70" t="e">
        <f>+((+#REF!*4)*100)/#REF!</f>
        <v>#REF!</v>
      </c>
      <c r="G17" s="70" t="e">
        <f>+((+#REF!*4)*100)/#REF!</f>
        <v>#REF!</v>
      </c>
      <c r="H17" s="70" t="e">
        <f>+((+#REF!*4)*100)/#REF!</f>
        <v>#REF!</v>
      </c>
      <c r="I17" s="69"/>
      <c r="J17" s="167"/>
      <c r="K17" s="168"/>
      <c r="L17" s="168"/>
      <c r="M17" s="168"/>
      <c r="N17" s="169"/>
    </row>
    <row r="18" spans="1:14" ht="12.75">
      <c r="A18" s="133"/>
      <c r="B18" s="177"/>
      <c r="C18" s="62"/>
      <c r="D18" s="64" t="s">
        <v>173</v>
      </c>
      <c r="E18" s="70">
        <v>50</v>
      </c>
      <c r="F18" s="70" t="e">
        <f>+((+#REF!*4)*100)/#REF!</f>
        <v>#REF!</v>
      </c>
      <c r="G18" s="70" t="e">
        <f>+((+#REF!*4)*100)/#REF!</f>
        <v>#REF!</v>
      </c>
      <c r="H18" s="70" t="e">
        <f>+((+#REF!*4)*100)/#REF!</f>
        <v>#REF!</v>
      </c>
      <c r="I18" s="69"/>
      <c r="J18" s="167"/>
      <c r="K18" s="168"/>
      <c r="L18" s="168"/>
      <c r="M18" s="168"/>
      <c r="N18" s="169"/>
    </row>
    <row r="19" spans="1:14" ht="12.75">
      <c r="A19" s="133"/>
      <c r="B19" s="177"/>
      <c r="C19" s="62"/>
      <c r="D19" s="82" t="s">
        <v>116</v>
      </c>
      <c r="E19" s="75">
        <v>0.2</v>
      </c>
      <c r="F19" s="70" t="e">
        <f>+((+#REF!*4)*100)/#REF!</f>
        <v>#REF!</v>
      </c>
      <c r="G19" s="70" t="e">
        <f>+((+#REF!*4)*100)/#REF!</f>
        <v>#REF!</v>
      </c>
      <c r="H19" s="70" t="e">
        <f>+((+#REF!*4)*100)/#REF!</f>
        <v>#REF!</v>
      </c>
      <c r="I19" s="69"/>
      <c r="J19" s="167"/>
      <c r="K19" s="168"/>
      <c r="L19" s="168"/>
      <c r="M19" s="168"/>
      <c r="N19" s="169"/>
    </row>
    <row r="20" spans="1:14" ht="12.75">
      <c r="A20" s="133"/>
      <c r="B20" s="177"/>
      <c r="C20" s="62"/>
      <c r="D20" s="74" t="s">
        <v>117</v>
      </c>
      <c r="E20" s="75">
        <v>1</v>
      </c>
      <c r="F20" s="70" t="e">
        <f>+((+#REF!*4)*100)/#REF!</f>
        <v>#REF!</v>
      </c>
      <c r="G20" s="70" t="e">
        <f>+((+#REF!*4)*100)/#REF!</f>
        <v>#REF!</v>
      </c>
      <c r="H20" s="70" t="e">
        <f>+((+#REF!*4)*100)/#REF!</f>
        <v>#REF!</v>
      </c>
      <c r="I20" s="69"/>
      <c r="J20" s="167"/>
      <c r="K20" s="168"/>
      <c r="L20" s="168"/>
      <c r="M20" s="168"/>
      <c r="N20" s="169"/>
    </row>
    <row r="21" spans="1:14" ht="12.75">
      <c r="A21" s="133"/>
      <c r="B21" s="177"/>
      <c r="C21" s="62"/>
      <c r="D21" s="64"/>
      <c r="E21" s="70"/>
      <c r="F21" s="70" t="e">
        <f>+((+#REF!*4)*100)/#REF!</f>
        <v>#REF!</v>
      </c>
      <c r="G21" s="70" t="e">
        <f>+((+#REF!*4)*100)/#REF!</f>
        <v>#REF!</v>
      </c>
      <c r="H21" s="70" t="e">
        <f>+((+#REF!*4)*100)/#REF!</f>
        <v>#REF!</v>
      </c>
      <c r="I21" s="69"/>
      <c r="J21" s="167"/>
      <c r="K21" s="168"/>
      <c r="L21" s="168"/>
      <c r="M21" s="168"/>
      <c r="N21" s="169"/>
    </row>
    <row r="22" spans="1:14" ht="12.75">
      <c r="A22" s="133"/>
      <c r="B22" s="177"/>
      <c r="C22" s="62"/>
      <c r="D22" s="64"/>
      <c r="E22" s="70"/>
      <c r="F22" s="70" t="e">
        <f>+((+#REF!*4)*100)/#REF!</f>
        <v>#REF!</v>
      </c>
      <c r="G22" s="70" t="e">
        <f>+((+#REF!*4)*100)/#REF!</f>
        <v>#REF!</v>
      </c>
      <c r="H22" s="70" t="e">
        <f>+((+#REF!*4)*100)/#REF!</f>
        <v>#REF!</v>
      </c>
      <c r="I22" s="69"/>
      <c r="J22" s="167"/>
      <c r="K22" s="168"/>
      <c r="L22" s="168"/>
      <c r="M22" s="168"/>
      <c r="N22" s="169"/>
    </row>
    <row r="23" spans="1:14" ht="12.75">
      <c r="A23" s="133"/>
      <c r="B23" s="177"/>
      <c r="C23" s="62"/>
      <c r="D23" s="74"/>
      <c r="E23" s="70"/>
      <c r="F23" s="70" t="e">
        <f>+((+#REF!*4)*100)/#REF!</f>
        <v>#REF!</v>
      </c>
      <c r="G23" s="70" t="e">
        <f>+((+#REF!*4)*100)/#REF!</f>
        <v>#REF!</v>
      </c>
      <c r="H23" s="70" t="e">
        <f>+((+#REF!*4)*100)/#REF!</f>
        <v>#REF!</v>
      </c>
      <c r="I23" s="69"/>
      <c r="J23" s="167"/>
      <c r="K23" s="168"/>
      <c r="L23" s="168"/>
      <c r="M23" s="168"/>
      <c r="N23" s="169"/>
    </row>
    <row r="24" spans="1:14" ht="12.75">
      <c r="A24" s="133"/>
      <c r="B24" s="177"/>
      <c r="C24" s="62"/>
      <c r="D24" s="74"/>
      <c r="E24" s="70"/>
      <c r="F24" s="70" t="e">
        <f>+((+#REF!*4)*100)/#REF!</f>
        <v>#REF!</v>
      </c>
      <c r="G24" s="70" t="e">
        <f>+((+#REF!*4)*100)/#REF!</f>
        <v>#REF!</v>
      </c>
      <c r="H24" s="70" t="e">
        <f>+((+#REF!*4)*100)/#REF!</f>
        <v>#REF!</v>
      </c>
      <c r="I24" s="69"/>
      <c r="J24" s="167"/>
      <c r="K24" s="168"/>
      <c r="L24" s="168"/>
      <c r="M24" s="168"/>
      <c r="N24" s="169"/>
    </row>
    <row r="25" spans="1:14" ht="12.75">
      <c r="A25" s="133"/>
      <c r="B25" s="177"/>
      <c r="C25" s="62"/>
      <c r="D25" s="64"/>
      <c r="E25" s="70"/>
      <c r="F25" s="70" t="e">
        <f>+((+#REF!*4)*100)/#REF!</f>
        <v>#REF!</v>
      </c>
      <c r="G25" s="70" t="e">
        <f>+((+#REF!*4)*100)/#REF!</f>
        <v>#REF!</v>
      </c>
      <c r="H25" s="70" t="e">
        <f>+((+#REF!*4)*100)/#REF!</f>
        <v>#REF!</v>
      </c>
      <c r="I25" s="69"/>
      <c r="J25" s="167"/>
      <c r="K25" s="168"/>
      <c r="L25" s="168"/>
      <c r="M25" s="168"/>
      <c r="N25" s="169"/>
    </row>
    <row r="26" spans="1:14" ht="12.75">
      <c r="A26" s="133"/>
      <c r="B26" s="177"/>
      <c r="C26" s="62"/>
      <c r="D26" s="64"/>
      <c r="E26" s="70"/>
      <c r="F26" s="70" t="e">
        <f>+((+#REF!*4)*100)/#REF!</f>
        <v>#REF!</v>
      </c>
      <c r="G26" s="70" t="e">
        <f>+((+#REF!*4)*100)/#REF!</f>
        <v>#REF!</v>
      </c>
      <c r="H26" s="70" t="e">
        <f>+((+#REF!*4)*100)/#REF!</f>
        <v>#REF!</v>
      </c>
      <c r="I26" s="69"/>
      <c r="J26" s="167"/>
      <c r="K26" s="168"/>
      <c r="L26" s="168"/>
      <c r="M26" s="168"/>
      <c r="N26" s="169"/>
    </row>
    <row r="27" spans="1:14" ht="12.75">
      <c r="A27" s="133"/>
      <c r="B27" s="177"/>
      <c r="C27" s="62"/>
      <c r="D27" s="64"/>
      <c r="E27" s="70"/>
      <c r="F27" s="70" t="e">
        <f>+((+#REF!*4)*100)/#REF!</f>
        <v>#REF!</v>
      </c>
      <c r="G27" s="70" t="e">
        <f>+((+#REF!*4)*100)/#REF!</f>
        <v>#REF!</v>
      </c>
      <c r="H27" s="70" t="e">
        <f>+((+#REF!*4)*100)/#REF!</f>
        <v>#REF!</v>
      </c>
      <c r="I27" s="69"/>
      <c r="J27" s="167"/>
      <c r="K27" s="168"/>
      <c r="L27" s="168"/>
      <c r="M27" s="168"/>
      <c r="N27" s="169"/>
    </row>
    <row r="28" spans="1:14" ht="12.75">
      <c r="A28" s="133"/>
      <c r="B28" s="177"/>
      <c r="C28" s="62"/>
      <c r="D28" s="64"/>
      <c r="E28" s="70"/>
      <c r="F28" s="68"/>
      <c r="G28" s="68"/>
      <c r="H28" s="68"/>
      <c r="I28" s="69"/>
      <c r="J28" s="167"/>
      <c r="K28" s="168"/>
      <c r="L28" s="168"/>
      <c r="M28" s="168"/>
      <c r="N28" s="169"/>
    </row>
    <row r="29" spans="1:14" ht="12.75">
      <c r="A29" s="133"/>
      <c r="B29" s="178"/>
      <c r="C29" s="62"/>
      <c r="D29" s="71"/>
      <c r="E29" s="72"/>
      <c r="F29" s="73" t="e">
        <f>SUM(F10:F27)</f>
        <v>#REF!</v>
      </c>
      <c r="G29" s="73" t="e">
        <f>SUM(G10:G27)</f>
        <v>#REF!</v>
      </c>
      <c r="H29" s="73" t="e">
        <f>SUM(H10:H27)</f>
        <v>#REF!</v>
      </c>
      <c r="I29" s="69"/>
      <c r="J29" s="170"/>
      <c r="K29" s="171"/>
      <c r="L29" s="171"/>
      <c r="M29" s="171"/>
      <c r="N29" s="172"/>
    </row>
    <row r="30" spans="2:14" ht="12.75">
      <c r="B30" s="61"/>
      <c r="C30" s="62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2:14" ht="12.75">
      <c r="B31" s="61"/>
      <c r="C31" s="62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1:14" ht="12.75">
      <c r="A32" s="173" t="s">
        <v>359</v>
      </c>
      <c r="B32" s="173" t="s">
        <v>360</v>
      </c>
      <c r="C32" s="88"/>
      <c r="D32" s="175" t="s">
        <v>105</v>
      </c>
      <c r="E32" s="89" t="s">
        <v>106</v>
      </c>
      <c r="F32" s="89" t="s">
        <v>107</v>
      </c>
      <c r="G32" s="89" t="s">
        <v>108</v>
      </c>
      <c r="H32" s="89" t="s">
        <v>109</v>
      </c>
      <c r="I32" s="90"/>
      <c r="J32" s="175" t="s">
        <v>110</v>
      </c>
      <c r="K32" s="175"/>
      <c r="L32" s="175"/>
      <c r="M32" s="175"/>
      <c r="N32" s="175"/>
    </row>
    <row r="33" spans="1:14" ht="12.75">
      <c r="A33" s="174"/>
      <c r="B33" s="174"/>
      <c r="C33" s="88"/>
      <c r="D33" s="174"/>
      <c r="E33" s="91" t="s">
        <v>111</v>
      </c>
      <c r="F33" s="92"/>
      <c r="G33" s="92"/>
      <c r="H33" s="92"/>
      <c r="I33" s="93"/>
      <c r="J33" s="174"/>
      <c r="K33" s="174"/>
      <c r="L33" s="174"/>
      <c r="M33" s="174"/>
      <c r="N33" s="174"/>
    </row>
    <row r="34" spans="1:14" ht="12.75">
      <c r="A34" s="133">
        <v>3</v>
      </c>
      <c r="B34" s="176" t="s">
        <v>175</v>
      </c>
      <c r="C34" s="63"/>
      <c r="D34" s="64" t="s">
        <v>176</v>
      </c>
      <c r="E34" s="70">
        <v>150</v>
      </c>
      <c r="F34" s="66" t="s">
        <v>113</v>
      </c>
      <c r="G34" s="66" t="s">
        <v>113</v>
      </c>
      <c r="H34" s="66" t="s">
        <v>113</v>
      </c>
      <c r="I34" s="67"/>
      <c r="J34" s="164" t="s">
        <v>177</v>
      </c>
      <c r="K34" s="165"/>
      <c r="L34" s="165"/>
      <c r="M34" s="165"/>
      <c r="N34" s="166"/>
    </row>
    <row r="35" spans="1:14" ht="12.75">
      <c r="A35" s="133"/>
      <c r="B35" s="177"/>
      <c r="C35" s="62"/>
      <c r="D35" s="64" t="s">
        <v>178</v>
      </c>
      <c r="E35" s="70">
        <v>60</v>
      </c>
      <c r="F35" s="68" t="e">
        <f>+((+#REF!*4)*100)/#REF!</f>
        <v>#REF!</v>
      </c>
      <c r="G35" s="68" t="e">
        <f>+((+#REF!*4)*100)/#REF!</f>
        <v>#REF!</v>
      </c>
      <c r="H35" s="68" t="e">
        <f>+((+#REF!*4)*100)/#REF!</f>
        <v>#REF!</v>
      </c>
      <c r="I35" s="69"/>
      <c r="J35" s="167"/>
      <c r="K35" s="168"/>
      <c r="L35" s="168"/>
      <c r="M35" s="168"/>
      <c r="N35" s="169"/>
    </row>
    <row r="36" spans="1:14" ht="12.75">
      <c r="A36" s="133"/>
      <c r="B36" s="177"/>
      <c r="C36" s="62"/>
      <c r="D36" s="64" t="s">
        <v>179</v>
      </c>
      <c r="E36" s="70">
        <v>30</v>
      </c>
      <c r="F36" s="70" t="e">
        <f>+((+#REF!*4)*100)/#REF!</f>
        <v>#REF!</v>
      </c>
      <c r="G36" s="70" t="e">
        <f>+((+#REF!*4)*100)/#REF!</f>
        <v>#REF!</v>
      </c>
      <c r="H36" s="70" t="e">
        <f>+((+#REF!*4)*100)/#REF!</f>
        <v>#REF!</v>
      </c>
      <c r="I36" s="69"/>
      <c r="J36" s="167"/>
      <c r="K36" s="168"/>
      <c r="L36" s="168"/>
      <c r="M36" s="168"/>
      <c r="N36" s="169"/>
    </row>
    <row r="37" spans="1:14" ht="12.75">
      <c r="A37" s="133"/>
      <c r="B37" s="177"/>
      <c r="C37" s="62"/>
      <c r="D37" s="64" t="s">
        <v>180</v>
      </c>
      <c r="E37" s="70">
        <v>20</v>
      </c>
      <c r="F37" s="70" t="e">
        <f>+((+#REF!*4)*100)/#REF!</f>
        <v>#REF!</v>
      </c>
      <c r="G37" s="70" t="e">
        <f>+((+#REF!*4)*100)/#REF!</f>
        <v>#REF!</v>
      </c>
      <c r="H37" s="70" t="e">
        <f>+((+#REF!*4)*100)/#REF!</f>
        <v>#REF!</v>
      </c>
      <c r="I37" s="69"/>
      <c r="J37" s="167"/>
      <c r="K37" s="168"/>
      <c r="L37" s="168"/>
      <c r="M37" s="168"/>
      <c r="N37" s="169"/>
    </row>
    <row r="38" spans="1:14" ht="12.75">
      <c r="A38" s="133"/>
      <c r="B38" s="177"/>
      <c r="C38" s="62"/>
      <c r="D38" s="64" t="s">
        <v>181</v>
      </c>
      <c r="E38" s="70">
        <v>3</v>
      </c>
      <c r="F38" s="70" t="e">
        <f>+((+#REF!*4)*100)/#REF!</f>
        <v>#REF!</v>
      </c>
      <c r="G38" s="70" t="e">
        <f>+((+#REF!*4)*100)/#REF!</f>
        <v>#REF!</v>
      </c>
      <c r="H38" s="70" t="e">
        <f>+((+#REF!*4)*100)/#REF!</f>
        <v>#REF!</v>
      </c>
      <c r="I38" s="69"/>
      <c r="J38" s="167"/>
      <c r="K38" s="168"/>
      <c r="L38" s="168"/>
      <c r="M38" s="168"/>
      <c r="N38" s="169"/>
    </row>
    <row r="39" spans="1:14" ht="12.75">
      <c r="A39" s="133"/>
      <c r="B39" s="177"/>
      <c r="C39" s="62"/>
      <c r="D39" s="64" t="s">
        <v>116</v>
      </c>
      <c r="E39" s="70">
        <v>0.2</v>
      </c>
      <c r="F39" s="70" t="e">
        <f>+((+#REF!*4)*100)/#REF!</f>
        <v>#REF!</v>
      </c>
      <c r="G39" s="70" t="e">
        <f>+((+#REF!*4)*100)/#REF!</f>
        <v>#REF!</v>
      </c>
      <c r="H39" s="70" t="e">
        <f>+((+#REF!*4)*100)/#REF!</f>
        <v>#REF!</v>
      </c>
      <c r="I39" s="69"/>
      <c r="J39" s="167"/>
      <c r="K39" s="168"/>
      <c r="L39" s="168"/>
      <c r="M39" s="168"/>
      <c r="N39" s="169"/>
    </row>
    <row r="40" spans="1:14" ht="12.75">
      <c r="A40" s="133"/>
      <c r="B40" s="177"/>
      <c r="C40" s="62"/>
      <c r="D40" s="64" t="s">
        <v>117</v>
      </c>
      <c r="E40" s="70">
        <v>1</v>
      </c>
      <c r="F40" s="70" t="e">
        <f>+((+#REF!*4)*100)/#REF!</f>
        <v>#REF!</v>
      </c>
      <c r="G40" s="70" t="e">
        <f>+((+#REF!*4)*100)/#REF!</f>
        <v>#REF!</v>
      </c>
      <c r="H40" s="70" t="e">
        <f>+((+#REF!*4)*100)/#REF!</f>
        <v>#REF!</v>
      </c>
      <c r="I40" s="69"/>
      <c r="J40" s="167"/>
      <c r="K40" s="168"/>
      <c r="L40" s="168"/>
      <c r="M40" s="168"/>
      <c r="N40" s="169"/>
    </row>
    <row r="41" spans="1:14" ht="12.75">
      <c r="A41" s="133"/>
      <c r="B41" s="177"/>
      <c r="C41" s="62"/>
      <c r="D41" s="64"/>
      <c r="E41" s="70"/>
      <c r="F41" s="70" t="e">
        <f>+((+#REF!*4)*100)/#REF!</f>
        <v>#REF!</v>
      </c>
      <c r="G41" s="70" t="e">
        <f>+((+#REF!*4)*100)/#REF!</f>
        <v>#REF!</v>
      </c>
      <c r="H41" s="70" t="e">
        <f>+((+#REF!*4)*100)/#REF!</f>
        <v>#REF!</v>
      </c>
      <c r="I41" s="69"/>
      <c r="J41" s="167"/>
      <c r="K41" s="168"/>
      <c r="L41" s="168"/>
      <c r="M41" s="168"/>
      <c r="N41" s="169"/>
    </row>
    <row r="42" spans="1:14" ht="12.75">
      <c r="A42" s="133"/>
      <c r="B42" s="177"/>
      <c r="C42" s="62"/>
      <c r="D42" s="64"/>
      <c r="E42" s="70"/>
      <c r="F42" s="70" t="e">
        <f>+((+#REF!*4)*100)/#REF!</f>
        <v>#REF!</v>
      </c>
      <c r="G42" s="70" t="e">
        <f>+((+#REF!*4)*100)/#REF!</f>
        <v>#REF!</v>
      </c>
      <c r="H42" s="70" t="e">
        <f>+((+#REF!*4)*100)/#REF!</f>
        <v>#REF!</v>
      </c>
      <c r="I42" s="69"/>
      <c r="J42" s="167"/>
      <c r="K42" s="168"/>
      <c r="L42" s="168"/>
      <c r="M42" s="168"/>
      <c r="N42" s="169"/>
    </row>
    <row r="43" spans="1:14" ht="12.75">
      <c r="A43" s="133"/>
      <c r="B43" s="177"/>
      <c r="C43" s="62"/>
      <c r="D43" s="64"/>
      <c r="E43" s="70"/>
      <c r="F43" s="70" t="e">
        <f>+((+#REF!*4)*100)/#REF!</f>
        <v>#REF!</v>
      </c>
      <c r="G43" s="70" t="e">
        <f>+((+#REF!*4)*100)/#REF!</f>
        <v>#REF!</v>
      </c>
      <c r="H43" s="70" t="e">
        <f>+((+#REF!*4)*100)/#REF!</f>
        <v>#REF!</v>
      </c>
      <c r="I43" s="69"/>
      <c r="J43" s="167"/>
      <c r="K43" s="168"/>
      <c r="L43" s="168"/>
      <c r="M43" s="168"/>
      <c r="N43" s="169"/>
    </row>
    <row r="44" spans="1:14" ht="12.75">
      <c r="A44" s="133"/>
      <c r="B44" s="177"/>
      <c r="C44" s="62"/>
      <c r="D44" s="64"/>
      <c r="E44" s="70"/>
      <c r="F44" s="70" t="e">
        <f>+((+#REF!*4)*100)/#REF!</f>
        <v>#REF!</v>
      </c>
      <c r="G44" s="70" t="e">
        <f>+((+#REF!*4)*100)/#REF!</f>
        <v>#REF!</v>
      </c>
      <c r="H44" s="70" t="e">
        <f>+((+#REF!*4)*100)/#REF!</f>
        <v>#REF!</v>
      </c>
      <c r="I44" s="69"/>
      <c r="J44" s="167"/>
      <c r="K44" s="168"/>
      <c r="L44" s="168"/>
      <c r="M44" s="168"/>
      <c r="N44" s="169"/>
    </row>
    <row r="45" spans="1:14" ht="12.75">
      <c r="A45" s="133"/>
      <c r="B45" s="177"/>
      <c r="C45" s="62"/>
      <c r="D45" s="64"/>
      <c r="E45" s="70"/>
      <c r="F45" s="70" t="e">
        <f>+((+#REF!*4)*100)/#REF!</f>
        <v>#REF!</v>
      </c>
      <c r="G45" s="70" t="e">
        <f>+((+#REF!*4)*100)/#REF!</f>
        <v>#REF!</v>
      </c>
      <c r="H45" s="70" t="e">
        <f>+((+#REF!*4)*100)/#REF!</f>
        <v>#REF!</v>
      </c>
      <c r="I45" s="69"/>
      <c r="J45" s="167"/>
      <c r="K45" s="168"/>
      <c r="L45" s="168"/>
      <c r="M45" s="168"/>
      <c r="N45" s="169"/>
    </row>
    <row r="46" spans="1:14" ht="12.75">
      <c r="A46" s="133"/>
      <c r="B46" s="177"/>
      <c r="C46" s="62"/>
      <c r="D46" s="64"/>
      <c r="E46" s="70"/>
      <c r="F46" s="70" t="e">
        <f>+((+#REF!*4)*100)/#REF!</f>
        <v>#REF!</v>
      </c>
      <c r="G46" s="70" t="e">
        <f>+((+#REF!*4)*100)/#REF!</f>
        <v>#REF!</v>
      </c>
      <c r="H46" s="70" t="e">
        <f>+((+#REF!*4)*100)/#REF!</f>
        <v>#REF!</v>
      </c>
      <c r="I46" s="69"/>
      <c r="J46" s="167"/>
      <c r="K46" s="168"/>
      <c r="L46" s="168"/>
      <c r="M46" s="168"/>
      <c r="N46" s="169"/>
    </row>
    <row r="47" spans="1:14" ht="12.75">
      <c r="A47" s="133"/>
      <c r="B47" s="177"/>
      <c r="C47" s="62"/>
      <c r="D47" s="64"/>
      <c r="E47" s="70"/>
      <c r="F47" s="70" t="e">
        <f>+((+#REF!*4)*100)/#REF!</f>
        <v>#REF!</v>
      </c>
      <c r="G47" s="70" t="e">
        <f>+((+#REF!*4)*100)/#REF!</f>
        <v>#REF!</v>
      </c>
      <c r="H47" s="70" t="e">
        <f>+((+#REF!*4)*100)/#REF!</f>
        <v>#REF!</v>
      </c>
      <c r="I47" s="69"/>
      <c r="J47" s="167"/>
      <c r="K47" s="168"/>
      <c r="L47" s="168"/>
      <c r="M47" s="168"/>
      <c r="N47" s="169"/>
    </row>
    <row r="48" spans="1:14" ht="12.75">
      <c r="A48" s="133"/>
      <c r="B48" s="177"/>
      <c r="C48" s="62"/>
      <c r="D48" s="64"/>
      <c r="E48" s="70"/>
      <c r="F48" s="70" t="e">
        <f>+((+#REF!*4)*100)/#REF!</f>
        <v>#REF!</v>
      </c>
      <c r="G48" s="70" t="e">
        <f>+((+#REF!*4)*100)/#REF!</f>
        <v>#REF!</v>
      </c>
      <c r="H48" s="70" t="e">
        <f>+((+#REF!*4)*100)/#REF!</f>
        <v>#REF!</v>
      </c>
      <c r="I48" s="69"/>
      <c r="J48" s="167"/>
      <c r="K48" s="168"/>
      <c r="L48" s="168"/>
      <c r="M48" s="168"/>
      <c r="N48" s="169"/>
    </row>
    <row r="49" spans="1:14" ht="12.75">
      <c r="A49" s="133"/>
      <c r="B49" s="177"/>
      <c r="C49" s="62"/>
      <c r="D49" s="64"/>
      <c r="E49" s="70"/>
      <c r="F49" s="70" t="e">
        <f>+((+#REF!*4)*100)/#REF!</f>
        <v>#REF!</v>
      </c>
      <c r="G49" s="70" t="e">
        <f>+((+#REF!*4)*100)/#REF!</f>
        <v>#REF!</v>
      </c>
      <c r="H49" s="70" t="e">
        <f>+((+#REF!*4)*100)/#REF!</f>
        <v>#REF!</v>
      </c>
      <c r="I49" s="69"/>
      <c r="J49" s="167"/>
      <c r="K49" s="168"/>
      <c r="L49" s="168"/>
      <c r="M49" s="168"/>
      <c r="N49" s="169"/>
    </row>
    <row r="50" spans="1:14" ht="12.75">
      <c r="A50" s="133"/>
      <c r="B50" s="177"/>
      <c r="C50" s="62"/>
      <c r="D50" s="64"/>
      <c r="E50" s="70"/>
      <c r="F50" s="70" t="e">
        <f>+((+#REF!*4)*100)/#REF!</f>
        <v>#REF!</v>
      </c>
      <c r="G50" s="70" t="e">
        <f>+((+#REF!*4)*100)/#REF!</f>
        <v>#REF!</v>
      </c>
      <c r="H50" s="70" t="e">
        <f>+((+#REF!*4)*100)/#REF!</f>
        <v>#REF!</v>
      </c>
      <c r="I50" s="69"/>
      <c r="J50" s="167"/>
      <c r="K50" s="168"/>
      <c r="L50" s="168"/>
      <c r="M50" s="168"/>
      <c r="N50" s="169"/>
    </row>
    <row r="51" spans="1:14" ht="12.75">
      <c r="A51" s="133"/>
      <c r="B51" s="177"/>
      <c r="C51" s="62"/>
      <c r="D51" s="64"/>
      <c r="E51" s="70"/>
      <c r="F51" s="70" t="e">
        <f>+((+#REF!*4)*100)/#REF!</f>
        <v>#REF!</v>
      </c>
      <c r="G51" s="70" t="e">
        <f>+((+#REF!*4)*100)/#REF!</f>
        <v>#REF!</v>
      </c>
      <c r="H51" s="70" t="e">
        <f>+((+#REF!*4)*100)/#REF!</f>
        <v>#REF!</v>
      </c>
      <c r="I51" s="69"/>
      <c r="J51" s="167"/>
      <c r="K51" s="168"/>
      <c r="L51" s="168"/>
      <c r="M51" s="168"/>
      <c r="N51" s="169"/>
    </row>
    <row r="52" spans="1:14" ht="12.75">
      <c r="A52" s="133"/>
      <c r="B52" s="177"/>
      <c r="C52" s="62"/>
      <c r="D52" s="64"/>
      <c r="E52" s="70"/>
      <c r="F52" s="70" t="e">
        <f>+((+#REF!*4)*100)/#REF!</f>
        <v>#REF!</v>
      </c>
      <c r="G52" s="70" t="e">
        <f>+((+#REF!*4)*100)/#REF!</f>
        <v>#REF!</v>
      </c>
      <c r="H52" s="70" t="e">
        <f>+((+#REF!*4)*100)/#REF!</f>
        <v>#REF!</v>
      </c>
      <c r="I52" s="69"/>
      <c r="J52" s="167"/>
      <c r="K52" s="168"/>
      <c r="L52" s="168"/>
      <c r="M52" s="168"/>
      <c r="N52" s="169"/>
    </row>
    <row r="53" spans="1:14" ht="12.75">
      <c r="A53" s="133"/>
      <c r="B53" s="177"/>
      <c r="C53" s="62"/>
      <c r="D53" s="64"/>
      <c r="E53" s="70"/>
      <c r="F53" s="68"/>
      <c r="G53" s="68"/>
      <c r="H53" s="68"/>
      <c r="I53" s="69"/>
      <c r="J53" s="167"/>
      <c r="K53" s="168"/>
      <c r="L53" s="168"/>
      <c r="M53" s="168"/>
      <c r="N53" s="169"/>
    </row>
    <row r="54" spans="1:14" ht="12.75">
      <c r="A54" s="133"/>
      <c r="B54" s="178"/>
      <c r="C54" s="62"/>
      <c r="D54" s="71"/>
      <c r="E54" s="72"/>
      <c r="F54" s="73" t="e">
        <f>SUM(F35:F52)</f>
        <v>#REF!</v>
      </c>
      <c r="G54" s="73" t="e">
        <f>SUM(G35:G52)</f>
        <v>#REF!</v>
      </c>
      <c r="H54" s="73" t="e">
        <f>SUM(H35:H52)</f>
        <v>#REF!</v>
      </c>
      <c r="I54" s="69"/>
      <c r="J54" s="170"/>
      <c r="K54" s="171"/>
      <c r="L54" s="171"/>
      <c r="M54" s="171"/>
      <c r="N54" s="172"/>
    </row>
    <row r="55" spans="2:14" ht="12.75">
      <c r="B55" s="61"/>
      <c r="C55" s="62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</row>
    <row r="56" spans="2:14" ht="12.75">
      <c r="B56" s="61"/>
      <c r="C56" s="62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</row>
    <row r="57" spans="1:14" ht="12.75">
      <c r="A57" s="173" t="s">
        <v>359</v>
      </c>
      <c r="B57" s="173" t="s">
        <v>360</v>
      </c>
      <c r="C57" s="88"/>
      <c r="D57" s="175" t="s">
        <v>105</v>
      </c>
      <c r="E57" s="89" t="s">
        <v>106</v>
      </c>
      <c r="F57" s="89" t="s">
        <v>107</v>
      </c>
      <c r="G57" s="89" t="s">
        <v>108</v>
      </c>
      <c r="H57" s="89" t="s">
        <v>109</v>
      </c>
      <c r="I57" s="90"/>
      <c r="J57" s="175" t="s">
        <v>110</v>
      </c>
      <c r="K57" s="175"/>
      <c r="L57" s="175"/>
      <c r="M57" s="175"/>
      <c r="N57" s="175"/>
    </row>
    <row r="58" spans="1:14" ht="12.75">
      <c r="A58" s="174"/>
      <c r="B58" s="174"/>
      <c r="C58" s="88"/>
      <c r="D58" s="174"/>
      <c r="E58" s="91" t="s">
        <v>111</v>
      </c>
      <c r="F58" s="92"/>
      <c r="G58" s="92"/>
      <c r="H58" s="92"/>
      <c r="I58" s="93"/>
      <c r="J58" s="174"/>
      <c r="K58" s="174"/>
      <c r="L58" s="174"/>
      <c r="M58" s="174"/>
      <c r="N58" s="174"/>
    </row>
    <row r="59" spans="1:14" ht="12.75">
      <c r="A59" s="133">
        <v>4</v>
      </c>
      <c r="B59" s="176" t="s">
        <v>182</v>
      </c>
      <c r="C59" s="63"/>
      <c r="D59" s="64" t="s">
        <v>183</v>
      </c>
      <c r="E59" s="70">
        <v>160</v>
      </c>
      <c r="F59" s="66" t="s">
        <v>113</v>
      </c>
      <c r="G59" s="66" t="s">
        <v>113</v>
      </c>
      <c r="H59" s="66" t="s">
        <v>113</v>
      </c>
      <c r="I59" s="67"/>
      <c r="J59" s="164" t="s">
        <v>184</v>
      </c>
      <c r="K59" s="165"/>
      <c r="L59" s="165"/>
      <c r="M59" s="165"/>
      <c r="N59" s="166"/>
    </row>
    <row r="60" spans="1:14" ht="12.75">
      <c r="A60" s="133"/>
      <c r="B60" s="177"/>
      <c r="C60" s="62"/>
      <c r="D60" s="64" t="s">
        <v>166</v>
      </c>
      <c r="E60" s="70">
        <v>35</v>
      </c>
      <c r="F60" s="68" t="e">
        <f>+((+#REF!*4)*100)/#REF!</f>
        <v>#REF!</v>
      </c>
      <c r="G60" s="68" t="e">
        <f>+((+#REF!*4)*100)/#REF!</f>
        <v>#REF!</v>
      </c>
      <c r="H60" s="68" t="e">
        <f>+((+#REF!*4)*100)/#REF!</f>
        <v>#REF!</v>
      </c>
      <c r="I60" s="69"/>
      <c r="J60" s="167"/>
      <c r="K60" s="168"/>
      <c r="L60" s="168"/>
      <c r="M60" s="168"/>
      <c r="N60" s="169"/>
    </row>
    <row r="61" spans="1:14" ht="12.75">
      <c r="A61" s="133"/>
      <c r="B61" s="177"/>
      <c r="C61" s="62"/>
      <c r="D61" s="64" t="s">
        <v>167</v>
      </c>
      <c r="E61" s="70">
        <v>25</v>
      </c>
      <c r="F61" s="70" t="e">
        <f>+((+#REF!*4)*100)/#REF!</f>
        <v>#REF!</v>
      </c>
      <c r="G61" s="70" t="e">
        <f>+((+#REF!*4)*100)/#REF!</f>
        <v>#REF!</v>
      </c>
      <c r="H61" s="70" t="e">
        <f>+((+#REF!*4)*100)/#REF!</f>
        <v>#REF!</v>
      </c>
      <c r="I61" s="69"/>
      <c r="J61" s="167"/>
      <c r="K61" s="168"/>
      <c r="L61" s="168"/>
      <c r="M61" s="168"/>
      <c r="N61" s="169"/>
    </row>
    <row r="62" spans="1:14" ht="12.75">
      <c r="A62" s="133"/>
      <c r="B62" s="177"/>
      <c r="C62" s="62"/>
      <c r="D62" s="64" t="s">
        <v>168</v>
      </c>
      <c r="E62" s="70">
        <v>3</v>
      </c>
      <c r="F62" s="70" t="e">
        <f>+((+#REF!*4)*100)/#REF!</f>
        <v>#REF!</v>
      </c>
      <c r="G62" s="70" t="e">
        <f>+((+#REF!*4)*100)/#REF!</f>
        <v>#REF!</v>
      </c>
      <c r="H62" s="70" t="e">
        <f>+((+#REF!*4)*100)/#REF!</f>
        <v>#REF!</v>
      </c>
      <c r="I62" s="69"/>
      <c r="J62" s="167"/>
      <c r="K62" s="168"/>
      <c r="L62" s="168"/>
      <c r="M62" s="168"/>
      <c r="N62" s="169"/>
    </row>
    <row r="63" spans="1:14" ht="12.75">
      <c r="A63" s="133"/>
      <c r="B63" s="177"/>
      <c r="C63" s="62"/>
      <c r="D63" s="64" t="s">
        <v>178</v>
      </c>
      <c r="E63" s="70">
        <v>60</v>
      </c>
      <c r="F63" s="70" t="e">
        <f>+((+#REF!*4)*100)/#REF!</f>
        <v>#REF!</v>
      </c>
      <c r="G63" s="70" t="e">
        <f>+((+#REF!*4)*100)/#REF!</f>
        <v>#REF!</v>
      </c>
      <c r="H63" s="70" t="e">
        <f>+((+#REF!*4)*100)/#REF!</f>
        <v>#REF!</v>
      </c>
      <c r="I63" s="69"/>
      <c r="J63" s="167"/>
      <c r="K63" s="168"/>
      <c r="L63" s="168"/>
      <c r="M63" s="168"/>
      <c r="N63" s="169"/>
    </row>
    <row r="64" spans="1:14" ht="12.75">
      <c r="A64" s="133"/>
      <c r="B64" s="177"/>
      <c r="C64" s="62"/>
      <c r="D64" s="64" t="s">
        <v>179</v>
      </c>
      <c r="E64" s="72">
        <v>30</v>
      </c>
      <c r="F64" s="70" t="e">
        <f>+((+#REF!*4)*100)/#REF!</f>
        <v>#REF!</v>
      </c>
      <c r="G64" s="70" t="e">
        <f>+((+#REF!*4)*100)/#REF!</f>
        <v>#REF!</v>
      </c>
      <c r="H64" s="70" t="e">
        <f>+((+#REF!*4)*100)/#REF!</f>
        <v>#REF!</v>
      </c>
      <c r="I64" s="69"/>
      <c r="J64" s="167"/>
      <c r="K64" s="168"/>
      <c r="L64" s="168"/>
      <c r="M64" s="168"/>
      <c r="N64" s="169"/>
    </row>
    <row r="65" spans="1:14" ht="12.75">
      <c r="A65" s="133"/>
      <c r="B65" s="177"/>
      <c r="C65" s="62"/>
      <c r="D65" s="64" t="s">
        <v>180</v>
      </c>
      <c r="E65" s="70">
        <v>20</v>
      </c>
      <c r="F65" s="70" t="e">
        <f>+((+#REF!*4)*100)/#REF!</f>
        <v>#REF!</v>
      </c>
      <c r="G65" s="70" t="e">
        <f>+((+#REF!*4)*100)/#REF!</f>
        <v>#REF!</v>
      </c>
      <c r="H65" s="70" t="e">
        <f>+((+#REF!*4)*100)/#REF!</f>
        <v>#REF!</v>
      </c>
      <c r="I65" s="69"/>
      <c r="J65" s="167"/>
      <c r="K65" s="168"/>
      <c r="L65" s="168"/>
      <c r="M65" s="168"/>
      <c r="N65" s="169"/>
    </row>
    <row r="66" spans="1:14" ht="12.75">
      <c r="A66" s="133"/>
      <c r="B66" s="177"/>
      <c r="C66" s="62"/>
      <c r="D66" s="64" t="s">
        <v>181</v>
      </c>
      <c r="E66" s="70">
        <v>3</v>
      </c>
      <c r="F66" s="70" t="e">
        <f>+((+#REF!*4)*100)/#REF!</f>
        <v>#REF!</v>
      </c>
      <c r="G66" s="70" t="e">
        <f>+((+#REF!*4)*100)/#REF!</f>
        <v>#REF!</v>
      </c>
      <c r="H66" s="70" t="e">
        <f>+((+#REF!*4)*100)/#REF!</f>
        <v>#REF!</v>
      </c>
      <c r="I66" s="69"/>
      <c r="J66" s="167"/>
      <c r="K66" s="168"/>
      <c r="L66" s="168"/>
      <c r="M66" s="168"/>
      <c r="N66" s="169"/>
    </row>
    <row r="67" spans="1:14" ht="12.75">
      <c r="A67" s="133"/>
      <c r="B67" s="177"/>
      <c r="C67" s="62"/>
      <c r="D67" s="64" t="s">
        <v>116</v>
      </c>
      <c r="E67" s="70">
        <v>0.2</v>
      </c>
      <c r="F67" s="70" t="e">
        <f>+((+#REF!*4)*100)/#REF!</f>
        <v>#REF!</v>
      </c>
      <c r="G67" s="70" t="e">
        <f>+((+#REF!*4)*100)/#REF!</f>
        <v>#REF!</v>
      </c>
      <c r="H67" s="70" t="e">
        <f>+((+#REF!*4)*100)/#REF!</f>
        <v>#REF!</v>
      </c>
      <c r="I67" s="69"/>
      <c r="J67" s="167"/>
      <c r="K67" s="168"/>
      <c r="L67" s="168"/>
      <c r="M67" s="168"/>
      <c r="N67" s="169"/>
    </row>
    <row r="68" spans="1:14" ht="12.75">
      <c r="A68" s="133"/>
      <c r="B68" s="177"/>
      <c r="C68" s="62"/>
      <c r="D68" s="64" t="s">
        <v>117</v>
      </c>
      <c r="E68" s="70">
        <v>1</v>
      </c>
      <c r="F68" s="70" t="e">
        <f>+((+#REF!*4)*100)/#REF!</f>
        <v>#REF!</v>
      </c>
      <c r="G68" s="70" t="e">
        <f>+((+#REF!*4)*100)/#REF!</f>
        <v>#REF!</v>
      </c>
      <c r="H68" s="70" t="e">
        <f>+((+#REF!*4)*100)/#REF!</f>
        <v>#REF!</v>
      </c>
      <c r="I68" s="69"/>
      <c r="J68" s="167"/>
      <c r="K68" s="168"/>
      <c r="L68" s="168"/>
      <c r="M68" s="168"/>
      <c r="N68" s="169"/>
    </row>
    <row r="69" spans="1:14" ht="12.75">
      <c r="A69" s="133"/>
      <c r="B69" s="177"/>
      <c r="C69" s="62"/>
      <c r="D69" s="64" t="s">
        <v>116</v>
      </c>
      <c r="E69" s="70">
        <v>0.2</v>
      </c>
      <c r="F69" s="70" t="e">
        <f>+((+#REF!*4)*100)/#REF!</f>
        <v>#REF!</v>
      </c>
      <c r="G69" s="70" t="e">
        <f>+((+#REF!*4)*100)/#REF!</f>
        <v>#REF!</v>
      </c>
      <c r="H69" s="70" t="e">
        <f>+((+#REF!*4)*100)/#REF!</f>
        <v>#REF!</v>
      </c>
      <c r="I69" s="69"/>
      <c r="J69" s="167"/>
      <c r="K69" s="168"/>
      <c r="L69" s="168"/>
      <c r="M69" s="168"/>
      <c r="N69" s="169"/>
    </row>
    <row r="70" spans="1:14" ht="12.75">
      <c r="A70" s="133"/>
      <c r="B70" s="177"/>
      <c r="C70" s="62"/>
      <c r="D70" s="64" t="s">
        <v>185</v>
      </c>
      <c r="E70" s="83" t="s">
        <v>170</v>
      </c>
      <c r="F70" s="70" t="e">
        <f>+((+#REF!*4)*100)/#REF!</f>
        <v>#REF!</v>
      </c>
      <c r="G70" s="70" t="e">
        <f>+((+#REF!*4)*100)/#REF!</f>
        <v>#REF!</v>
      </c>
      <c r="H70" s="70" t="e">
        <f>+((+#REF!*4)*100)/#REF!</f>
        <v>#REF!</v>
      </c>
      <c r="I70" s="69"/>
      <c r="J70" s="167"/>
      <c r="K70" s="168"/>
      <c r="L70" s="168"/>
      <c r="M70" s="168"/>
      <c r="N70" s="169"/>
    </row>
    <row r="71" spans="1:14" ht="12.75">
      <c r="A71" s="133"/>
      <c r="B71" s="177"/>
      <c r="C71" s="62"/>
      <c r="D71" s="64" t="s">
        <v>171</v>
      </c>
      <c r="E71" s="83" t="s">
        <v>170</v>
      </c>
      <c r="F71" s="70" t="e">
        <f>+((+#REF!*4)*100)/#REF!</f>
        <v>#REF!</v>
      </c>
      <c r="G71" s="70" t="e">
        <f>+((+#REF!*4)*100)/#REF!</f>
        <v>#REF!</v>
      </c>
      <c r="H71" s="70" t="e">
        <f>+((+#REF!*4)*100)/#REF!</f>
        <v>#REF!</v>
      </c>
      <c r="I71" s="69"/>
      <c r="J71" s="167"/>
      <c r="K71" s="168"/>
      <c r="L71" s="168"/>
      <c r="M71" s="168"/>
      <c r="N71" s="169"/>
    </row>
    <row r="72" spans="1:14" ht="12.75">
      <c r="A72" s="133"/>
      <c r="B72" s="177"/>
      <c r="C72" s="62"/>
      <c r="D72" s="64" t="s">
        <v>169</v>
      </c>
      <c r="E72" s="83" t="s">
        <v>170</v>
      </c>
      <c r="F72" s="70" t="e">
        <f>+((+#REF!*4)*100)/#REF!</f>
        <v>#REF!</v>
      </c>
      <c r="G72" s="70" t="e">
        <f>+((+#REF!*4)*100)/#REF!</f>
        <v>#REF!</v>
      </c>
      <c r="H72" s="70" t="e">
        <f>+((+#REF!*4)*100)/#REF!</f>
        <v>#REF!</v>
      </c>
      <c r="I72" s="69"/>
      <c r="J72" s="167"/>
      <c r="K72" s="168"/>
      <c r="L72" s="168"/>
      <c r="M72" s="168"/>
      <c r="N72" s="169"/>
    </row>
    <row r="73" spans="1:14" ht="12.75">
      <c r="A73" s="133"/>
      <c r="B73" s="177"/>
      <c r="C73" s="62"/>
      <c r="D73" s="64" t="s">
        <v>117</v>
      </c>
      <c r="E73" s="70">
        <v>1</v>
      </c>
      <c r="F73" s="70" t="e">
        <f>+((+#REF!*4)*100)/#REF!</f>
        <v>#REF!</v>
      </c>
      <c r="G73" s="70" t="e">
        <f>+((+#REF!*4)*100)/#REF!</f>
        <v>#REF!</v>
      </c>
      <c r="H73" s="70" t="e">
        <f>+((+#REF!*4)*100)/#REF!</f>
        <v>#REF!</v>
      </c>
      <c r="I73" s="69"/>
      <c r="J73" s="167"/>
      <c r="K73" s="168"/>
      <c r="L73" s="168"/>
      <c r="M73" s="168"/>
      <c r="N73" s="169"/>
    </row>
    <row r="74" spans="1:14" ht="12.75">
      <c r="A74" s="133"/>
      <c r="B74" s="177"/>
      <c r="C74" s="62"/>
      <c r="D74" s="64"/>
      <c r="E74" s="70"/>
      <c r="F74" s="70" t="e">
        <f>+((+#REF!*4)*100)/#REF!</f>
        <v>#REF!</v>
      </c>
      <c r="G74" s="70" t="e">
        <f>+((+#REF!*4)*100)/#REF!</f>
        <v>#REF!</v>
      </c>
      <c r="H74" s="70" t="e">
        <f>+((+#REF!*4)*100)/#REF!</f>
        <v>#REF!</v>
      </c>
      <c r="I74" s="69"/>
      <c r="J74" s="167"/>
      <c r="K74" s="168"/>
      <c r="L74" s="168"/>
      <c r="M74" s="168"/>
      <c r="N74" s="169"/>
    </row>
    <row r="75" spans="1:14" ht="12.75">
      <c r="A75" s="133"/>
      <c r="B75" s="177"/>
      <c r="C75" s="62"/>
      <c r="D75" s="64"/>
      <c r="E75" s="70"/>
      <c r="F75" s="70" t="e">
        <f>+((+#REF!*4)*100)/#REF!</f>
        <v>#REF!</v>
      </c>
      <c r="G75" s="70" t="e">
        <f>+((+#REF!*4)*100)/#REF!</f>
        <v>#REF!</v>
      </c>
      <c r="H75" s="70" t="e">
        <f>+((+#REF!*4)*100)/#REF!</f>
        <v>#REF!</v>
      </c>
      <c r="I75" s="69"/>
      <c r="J75" s="167"/>
      <c r="K75" s="168"/>
      <c r="L75" s="168"/>
      <c r="M75" s="168"/>
      <c r="N75" s="169"/>
    </row>
    <row r="76" spans="1:14" ht="12.75">
      <c r="A76" s="133"/>
      <c r="B76" s="177"/>
      <c r="C76" s="62"/>
      <c r="D76" s="64"/>
      <c r="E76" s="70"/>
      <c r="F76" s="70" t="e">
        <f>+((+#REF!*4)*100)/#REF!</f>
        <v>#REF!</v>
      </c>
      <c r="G76" s="70" t="e">
        <f>+((+#REF!*4)*100)/#REF!</f>
        <v>#REF!</v>
      </c>
      <c r="H76" s="70" t="e">
        <f>+((+#REF!*4)*100)/#REF!</f>
        <v>#REF!</v>
      </c>
      <c r="I76" s="69"/>
      <c r="J76" s="167"/>
      <c r="K76" s="168"/>
      <c r="L76" s="168"/>
      <c r="M76" s="168"/>
      <c r="N76" s="169"/>
    </row>
    <row r="77" spans="1:14" ht="12.75">
      <c r="A77" s="133"/>
      <c r="B77" s="177"/>
      <c r="C77" s="62"/>
      <c r="D77" s="64"/>
      <c r="E77" s="70"/>
      <c r="F77" s="70" t="e">
        <f>+((+#REF!*4)*100)/#REF!</f>
        <v>#REF!</v>
      </c>
      <c r="G77" s="70" t="e">
        <f>+((+#REF!*4)*100)/#REF!</f>
        <v>#REF!</v>
      </c>
      <c r="H77" s="70" t="e">
        <f>+((+#REF!*4)*100)/#REF!</f>
        <v>#REF!</v>
      </c>
      <c r="I77" s="69"/>
      <c r="J77" s="167"/>
      <c r="K77" s="168"/>
      <c r="L77" s="168"/>
      <c r="M77" s="168"/>
      <c r="N77" s="169"/>
    </row>
    <row r="78" spans="1:14" ht="12.75">
      <c r="A78" s="133"/>
      <c r="B78" s="177"/>
      <c r="C78" s="62"/>
      <c r="D78" s="64"/>
      <c r="E78" s="70"/>
      <c r="F78" s="68"/>
      <c r="G78" s="68"/>
      <c r="H78" s="68"/>
      <c r="I78" s="69"/>
      <c r="J78" s="167"/>
      <c r="K78" s="168"/>
      <c r="L78" s="168"/>
      <c r="M78" s="168"/>
      <c r="N78" s="169"/>
    </row>
    <row r="79" spans="1:14" ht="12.75">
      <c r="A79" s="133"/>
      <c r="B79" s="178"/>
      <c r="C79" s="62"/>
      <c r="D79" s="71"/>
      <c r="E79" s="72"/>
      <c r="F79" s="73" t="e">
        <f>SUM(F60:F77)</f>
        <v>#REF!</v>
      </c>
      <c r="G79" s="73" t="e">
        <f>SUM(G60:G77)</f>
        <v>#REF!</v>
      </c>
      <c r="H79" s="73" t="e">
        <f>SUM(H60:H77)</f>
        <v>#REF!</v>
      </c>
      <c r="I79" s="69"/>
      <c r="J79" s="170"/>
      <c r="K79" s="171"/>
      <c r="L79" s="171"/>
      <c r="M79" s="171"/>
      <c r="N79" s="172"/>
    </row>
    <row r="80" spans="2:14" ht="12.75">
      <c r="B80" s="61"/>
      <c r="C80" s="62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</row>
    <row r="81" spans="2:14" ht="12.75">
      <c r="B81" s="61"/>
      <c r="C81" s="62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</row>
    <row r="82" spans="1:14" ht="12.75">
      <c r="A82" s="173" t="s">
        <v>359</v>
      </c>
      <c r="B82" s="173" t="s">
        <v>360</v>
      </c>
      <c r="C82" s="88"/>
      <c r="D82" s="175" t="s">
        <v>105</v>
      </c>
      <c r="E82" s="89" t="s">
        <v>106</v>
      </c>
      <c r="F82" s="89" t="s">
        <v>107</v>
      </c>
      <c r="G82" s="89" t="s">
        <v>108</v>
      </c>
      <c r="H82" s="89" t="s">
        <v>109</v>
      </c>
      <c r="I82" s="90"/>
      <c r="J82" s="175" t="s">
        <v>110</v>
      </c>
      <c r="K82" s="175"/>
      <c r="L82" s="175"/>
      <c r="M82" s="175"/>
      <c r="N82" s="175"/>
    </row>
    <row r="83" spans="1:14" ht="12.75">
      <c r="A83" s="174"/>
      <c r="B83" s="174"/>
      <c r="C83" s="88"/>
      <c r="D83" s="174"/>
      <c r="E83" s="91" t="s">
        <v>111</v>
      </c>
      <c r="F83" s="92"/>
      <c r="G83" s="92"/>
      <c r="H83" s="92"/>
      <c r="I83" s="93"/>
      <c r="J83" s="174"/>
      <c r="K83" s="174"/>
      <c r="L83" s="174"/>
      <c r="M83" s="174"/>
      <c r="N83" s="174"/>
    </row>
    <row r="84" spans="1:14" ht="12.75">
      <c r="A84" s="133">
        <v>5</v>
      </c>
      <c r="B84" s="176" t="s">
        <v>698</v>
      </c>
      <c r="C84" s="63"/>
      <c r="D84" s="64" t="s">
        <v>186</v>
      </c>
      <c r="E84" s="70">
        <v>140</v>
      </c>
      <c r="F84" s="66" t="s">
        <v>113</v>
      </c>
      <c r="G84" s="66" t="s">
        <v>113</v>
      </c>
      <c r="H84" s="66" t="s">
        <v>113</v>
      </c>
      <c r="I84" s="67"/>
      <c r="J84" s="164" t="s">
        <v>187</v>
      </c>
      <c r="K84" s="165"/>
      <c r="L84" s="165"/>
      <c r="M84" s="165"/>
      <c r="N84" s="166"/>
    </row>
    <row r="85" spans="1:14" ht="12.75">
      <c r="A85" s="133"/>
      <c r="B85" s="177"/>
      <c r="C85" s="62"/>
      <c r="D85" s="64" t="s">
        <v>166</v>
      </c>
      <c r="E85" s="70">
        <v>35</v>
      </c>
      <c r="F85" s="68" t="e">
        <f>+((+#REF!*4)*100)/#REF!</f>
        <v>#REF!</v>
      </c>
      <c r="G85" s="68" t="e">
        <f>+((+#REF!*4)*100)/#REF!</f>
        <v>#REF!</v>
      </c>
      <c r="H85" s="68" t="e">
        <f>+((+#REF!*4)*100)/#REF!</f>
        <v>#REF!</v>
      </c>
      <c r="I85" s="69"/>
      <c r="J85" s="167"/>
      <c r="K85" s="168"/>
      <c r="L85" s="168"/>
      <c r="M85" s="168"/>
      <c r="N85" s="169"/>
    </row>
    <row r="86" spans="1:14" ht="12.75">
      <c r="A86" s="133"/>
      <c r="B86" s="177"/>
      <c r="C86" s="62"/>
      <c r="D86" s="64" t="s">
        <v>167</v>
      </c>
      <c r="E86" s="70">
        <v>25</v>
      </c>
      <c r="F86" s="70" t="e">
        <f>+((+#REF!*4)*100)/#REF!</f>
        <v>#REF!</v>
      </c>
      <c r="G86" s="70" t="e">
        <f>+((+#REF!*4)*100)/#REF!</f>
        <v>#REF!</v>
      </c>
      <c r="H86" s="70" t="e">
        <f>+((+#REF!*4)*100)/#REF!</f>
        <v>#REF!</v>
      </c>
      <c r="I86" s="69"/>
      <c r="J86" s="167"/>
      <c r="K86" s="168"/>
      <c r="L86" s="168"/>
      <c r="M86" s="168"/>
      <c r="N86" s="169"/>
    </row>
    <row r="87" spans="1:14" ht="12.75">
      <c r="A87" s="133"/>
      <c r="B87" s="177"/>
      <c r="C87" s="62"/>
      <c r="D87" s="64" t="s">
        <v>168</v>
      </c>
      <c r="E87" s="70">
        <v>3</v>
      </c>
      <c r="F87" s="70" t="e">
        <f>+((+#REF!*4)*100)/#REF!</f>
        <v>#REF!</v>
      </c>
      <c r="G87" s="70" t="e">
        <f>+((+#REF!*4)*100)/#REF!</f>
        <v>#REF!</v>
      </c>
      <c r="H87" s="70" t="e">
        <f>+((+#REF!*4)*100)/#REF!</f>
        <v>#REF!</v>
      </c>
      <c r="I87" s="69"/>
      <c r="J87" s="167"/>
      <c r="K87" s="168"/>
      <c r="L87" s="168"/>
      <c r="M87" s="168"/>
      <c r="N87" s="169"/>
    </row>
    <row r="88" spans="1:14" ht="12.75">
      <c r="A88" s="133"/>
      <c r="B88" s="177"/>
      <c r="C88" s="62"/>
      <c r="D88" s="64" t="s">
        <v>116</v>
      </c>
      <c r="E88" s="70">
        <v>0.2</v>
      </c>
      <c r="F88" s="70" t="e">
        <f>+((+#REF!*4)*100)/#REF!</f>
        <v>#REF!</v>
      </c>
      <c r="G88" s="70" t="e">
        <f>+((+#REF!*4)*100)/#REF!</f>
        <v>#REF!</v>
      </c>
      <c r="H88" s="70" t="e">
        <f>+((+#REF!*4)*100)/#REF!</f>
        <v>#REF!</v>
      </c>
      <c r="I88" s="69"/>
      <c r="J88" s="167"/>
      <c r="K88" s="168"/>
      <c r="L88" s="168"/>
      <c r="M88" s="168"/>
      <c r="N88" s="169"/>
    </row>
    <row r="89" spans="1:14" ht="12.75">
      <c r="A89" s="133"/>
      <c r="B89" s="177"/>
      <c r="C89" s="62"/>
      <c r="D89" s="64" t="s">
        <v>169</v>
      </c>
      <c r="E89" s="80" t="s">
        <v>170</v>
      </c>
      <c r="F89" s="70" t="e">
        <f>+((+#REF!*4)*100)/#REF!</f>
        <v>#REF!</v>
      </c>
      <c r="G89" s="70" t="e">
        <f>+((+#REF!*4)*100)/#REF!</f>
        <v>#REF!</v>
      </c>
      <c r="H89" s="70" t="e">
        <f>+((+#REF!*4)*100)/#REF!</f>
        <v>#REF!</v>
      </c>
      <c r="I89" s="69"/>
      <c r="J89" s="167"/>
      <c r="K89" s="168"/>
      <c r="L89" s="168"/>
      <c r="M89" s="168"/>
      <c r="N89" s="169"/>
    </row>
    <row r="90" spans="1:14" ht="12.75">
      <c r="A90" s="133"/>
      <c r="B90" s="177"/>
      <c r="C90" s="62"/>
      <c r="D90" s="64" t="s">
        <v>117</v>
      </c>
      <c r="E90" s="70">
        <v>1</v>
      </c>
      <c r="F90" s="70" t="e">
        <f>+((+#REF!*4)*100)/#REF!</f>
        <v>#REF!</v>
      </c>
      <c r="G90" s="70" t="e">
        <f>+((+#REF!*4)*100)/#REF!</f>
        <v>#REF!</v>
      </c>
      <c r="H90" s="70" t="e">
        <f>+((+#REF!*4)*100)/#REF!</f>
        <v>#REF!</v>
      </c>
      <c r="I90" s="69"/>
      <c r="J90" s="167"/>
      <c r="K90" s="168"/>
      <c r="L90" s="168"/>
      <c r="M90" s="168"/>
      <c r="N90" s="169"/>
    </row>
    <row r="91" spans="1:14" ht="12.75">
      <c r="A91" s="133"/>
      <c r="B91" s="177"/>
      <c r="C91" s="62"/>
      <c r="D91" s="64" t="s">
        <v>171</v>
      </c>
      <c r="E91" s="80" t="s">
        <v>170</v>
      </c>
      <c r="F91" s="70" t="e">
        <f>+((+#REF!*4)*100)/#REF!</f>
        <v>#REF!</v>
      </c>
      <c r="G91" s="70" t="e">
        <f>+((+#REF!*4)*100)/#REF!</f>
        <v>#REF!</v>
      </c>
      <c r="H91" s="70" t="e">
        <f>+((+#REF!*4)*100)/#REF!</f>
        <v>#REF!</v>
      </c>
      <c r="I91" s="69"/>
      <c r="J91" s="167"/>
      <c r="K91" s="168"/>
      <c r="L91" s="168"/>
      <c r="M91" s="168"/>
      <c r="N91" s="169"/>
    </row>
    <row r="92" spans="1:14" ht="12.75">
      <c r="A92" s="133"/>
      <c r="B92" s="177"/>
      <c r="C92" s="62"/>
      <c r="D92" s="64" t="s">
        <v>172</v>
      </c>
      <c r="E92" s="70">
        <v>80</v>
      </c>
      <c r="F92" s="70" t="e">
        <f>+((+#REF!*4)*100)/#REF!</f>
        <v>#REF!</v>
      </c>
      <c r="G92" s="70" t="e">
        <f>+((+#REF!*4)*100)/#REF!</f>
        <v>#REF!</v>
      </c>
      <c r="H92" s="70" t="e">
        <f>+((+#REF!*4)*100)/#REF!</f>
        <v>#REF!</v>
      </c>
      <c r="I92" s="69"/>
      <c r="J92" s="167"/>
      <c r="K92" s="168"/>
      <c r="L92" s="168"/>
      <c r="M92" s="168"/>
      <c r="N92" s="169"/>
    </row>
    <row r="93" spans="1:14" ht="12.75">
      <c r="A93" s="133"/>
      <c r="B93" s="177"/>
      <c r="C93" s="62"/>
      <c r="D93" s="64" t="s">
        <v>116</v>
      </c>
      <c r="E93" s="70">
        <v>0.2</v>
      </c>
      <c r="F93" s="70" t="e">
        <f>+((+#REF!*4)*100)/#REF!</f>
        <v>#REF!</v>
      </c>
      <c r="G93" s="70" t="e">
        <f>+((+#REF!*4)*100)/#REF!</f>
        <v>#REF!</v>
      </c>
      <c r="H93" s="70" t="e">
        <f>+((+#REF!*4)*100)/#REF!</f>
        <v>#REF!</v>
      </c>
      <c r="I93" s="69"/>
      <c r="J93" s="167"/>
      <c r="K93" s="168"/>
      <c r="L93" s="168"/>
      <c r="M93" s="168"/>
      <c r="N93" s="169"/>
    </row>
    <row r="94" spans="1:14" ht="12.75">
      <c r="A94" s="133"/>
      <c r="B94" s="177"/>
      <c r="C94" s="62"/>
      <c r="D94" s="64"/>
      <c r="E94" s="70"/>
      <c r="F94" s="70" t="e">
        <f>+((+#REF!*4)*100)/#REF!</f>
        <v>#REF!</v>
      </c>
      <c r="G94" s="70" t="e">
        <f>+((+#REF!*4)*100)/#REF!</f>
        <v>#REF!</v>
      </c>
      <c r="H94" s="70" t="e">
        <f>+((+#REF!*4)*100)/#REF!</f>
        <v>#REF!</v>
      </c>
      <c r="I94" s="69"/>
      <c r="J94" s="167"/>
      <c r="K94" s="168"/>
      <c r="L94" s="168"/>
      <c r="M94" s="168"/>
      <c r="N94" s="169"/>
    </row>
    <row r="95" spans="1:14" ht="12.75">
      <c r="A95" s="133"/>
      <c r="B95" s="177"/>
      <c r="C95" s="62"/>
      <c r="D95" s="64"/>
      <c r="E95" s="70"/>
      <c r="F95" s="70" t="e">
        <f>+((+#REF!*4)*100)/#REF!</f>
        <v>#REF!</v>
      </c>
      <c r="G95" s="70" t="e">
        <f>+((+#REF!*4)*100)/#REF!</f>
        <v>#REF!</v>
      </c>
      <c r="H95" s="70" t="e">
        <f>+((+#REF!*4)*100)/#REF!</f>
        <v>#REF!</v>
      </c>
      <c r="I95" s="69"/>
      <c r="J95" s="167"/>
      <c r="K95" s="168"/>
      <c r="L95" s="168"/>
      <c r="M95" s="168"/>
      <c r="N95" s="169"/>
    </row>
    <row r="96" spans="1:14" ht="12.75">
      <c r="A96" s="133"/>
      <c r="B96" s="177"/>
      <c r="C96" s="62"/>
      <c r="D96" s="64"/>
      <c r="E96" s="70"/>
      <c r="F96" s="70" t="e">
        <f>+((+#REF!*4)*100)/#REF!</f>
        <v>#REF!</v>
      </c>
      <c r="G96" s="70" t="e">
        <f>+((+#REF!*4)*100)/#REF!</f>
        <v>#REF!</v>
      </c>
      <c r="H96" s="70" t="e">
        <f>+((+#REF!*4)*100)/#REF!</f>
        <v>#REF!</v>
      </c>
      <c r="I96" s="69"/>
      <c r="J96" s="167"/>
      <c r="K96" s="168"/>
      <c r="L96" s="168"/>
      <c r="M96" s="168"/>
      <c r="N96" s="169"/>
    </row>
    <row r="97" spans="1:14" ht="12.75">
      <c r="A97" s="133"/>
      <c r="B97" s="177"/>
      <c r="C97" s="62"/>
      <c r="D97" s="64"/>
      <c r="E97" s="70"/>
      <c r="F97" s="70" t="e">
        <f>+((+#REF!*4)*100)/#REF!</f>
        <v>#REF!</v>
      </c>
      <c r="G97" s="70" t="e">
        <f>+((+#REF!*4)*100)/#REF!</f>
        <v>#REF!</v>
      </c>
      <c r="H97" s="70" t="e">
        <f>+((+#REF!*4)*100)/#REF!</f>
        <v>#REF!</v>
      </c>
      <c r="I97" s="69"/>
      <c r="J97" s="167"/>
      <c r="K97" s="168"/>
      <c r="L97" s="168"/>
      <c r="M97" s="168"/>
      <c r="N97" s="169"/>
    </row>
    <row r="98" spans="1:14" ht="12.75">
      <c r="A98" s="133"/>
      <c r="B98" s="177"/>
      <c r="C98" s="62"/>
      <c r="D98" s="64"/>
      <c r="E98" s="70"/>
      <c r="F98" s="70" t="e">
        <f>+((+#REF!*4)*100)/#REF!</f>
        <v>#REF!</v>
      </c>
      <c r="G98" s="70" t="e">
        <f>+((+#REF!*4)*100)/#REF!</f>
        <v>#REF!</v>
      </c>
      <c r="H98" s="70" t="e">
        <f>+((+#REF!*4)*100)/#REF!</f>
        <v>#REF!</v>
      </c>
      <c r="I98" s="69"/>
      <c r="J98" s="167"/>
      <c r="K98" s="168"/>
      <c r="L98" s="168"/>
      <c r="M98" s="168"/>
      <c r="N98" s="169"/>
    </row>
    <row r="99" spans="1:14" ht="12.75">
      <c r="A99" s="133"/>
      <c r="B99" s="177"/>
      <c r="C99" s="62"/>
      <c r="D99" s="64"/>
      <c r="E99" s="70"/>
      <c r="F99" s="70" t="e">
        <f>+((+#REF!*4)*100)/#REF!</f>
        <v>#REF!</v>
      </c>
      <c r="G99" s="70" t="e">
        <f>+((+#REF!*4)*100)/#REF!</f>
        <v>#REF!</v>
      </c>
      <c r="H99" s="70" t="e">
        <f>+((+#REF!*4)*100)/#REF!</f>
        <v>#REF!</v>
      </c>
      <c r="I99" s="69"/>
      <c r="J99" s="167"/>
      <c r="K99" s="168"/>
      <c r="L99" s="168"/>
      <c r="M99" s="168"/>
      <c r="N99" s="169"/>
    </row>
    <row r="100" spans="1:14" ht="12.75">
      <c r="A100" s="133"/>
      <c r="B100" s="177"/>
      <c r="C100" s="62"/>
      <c r="D100" s="64"/>
      <c r="E100" s="70"/>
      <c r="F100" s="70" t="e">
        <f>+((+#REF!*4)*100)/#REF!</f>
        <v>#REF!</v>
      </c>
      <c r="G100" s="70" t="e">
        <f>+((+#REF!*4)*100)/#REF!</f>
        <v>#REF!</v>
      </c>
      <c r="H100" s="70" t="e">
        <f>+((+#REF!*4)*100)/#REF!</f>
        <v>#REF!</v>
      </c>
      <c r="I100" s="69"/>
      <c r="J100" s="167"/>
      <c r="K100" s="168"/>
      <c r="L100" s="168"/>
      <c r="M100" s="168"/>
      <c r="N100" s="169"/>
    </row>
    <row r="101" spans="1:14" ht="12.75">
      <c r="A101" s="133"/>
      <c r="B101" s="177"/>
      <c r="C101" s="62"/>
      <c r="D101" s="64"/>
      <c r="E101" s="70"/>
      <c r="F101" s="70" t="e">
        <f>+((+#REF!*4)*100)/#REF!</f>
        <v>#REF!</v>
      </c>
      <c r="G101" s="70" t="e">
        <f>+((+#REF!*4)*100)/#REF!</f>
        <v>#REF!</v>
      </c>
      <c r="H101" s="70" t="e">
        <f>+((+#REF!*4)*100)/#REF!</f>
        <v>#REF!</v>
      </c>
      <c r="I101" s="69"/>
      <c r="J101" s="167"/>
      <c r="K101" s="168"/>
      <c r="L101" s="168"/>
      <c r="M101" s="168"/>
      <c r="N101" s="169"/>
    </row>
    <row r="102" spans="1:14" ht="12.75">
      <c r="A102" s="133"/>
      <c r="B102" s="177"/>
      <c r="C102" s="62"/>
      <c r="D102" s="64"/>
      <c r="E102" s="70"/>
      <c r="F102" s="70" t="e">
        <f>+((+#REF!*4)*100)/#REF!</f>
        <v>#REF!</v>
      </c>
      <c r="G102" s="70" t="e">
        <f>+((+#REF!*4)*100)/#REF!</f>
        <v>#REF!</v>
      </c>
      <c r="H102" s="70" t="e">
        <f>+((+#REF!*4)*100)/#REF!</f>
        <v>#REF!</v>
      </c>
      <c r="I102" s="69"/>
      <c r="J102" s="167"/>
      <c r="K102" s="168"/>
      <c r="L102" s="168"/>
      <c r="M102" s="168"/>
      <c r="N102" s="169"/>
    </row>
    <row r="103" spans="1:14" ht="12.75">
      <c r="A103" s="133"/>
      <c r="B103" s="177"/>
      <c r="C103" s="62"/>
      <c r="D103" s="64"/>
      <c r="E103" s="70"/>
      <c r="F103" s="68"/>
      <c r="G103" s="68"/>
      <c r="H103" s="68"/>
      <c r="I103" s="69"/>
      <c r="J103" s="167"/>
      <c r="K103" s="168"/>
      <c r="L103" s="168"/>
      <c r="M103" s="168"/>
      <c r="N103" s="169"/>
    </row>
    <row r="104" spans="1:14" ht="12.75">
      <c r="A104" s="133"/>
      <c r="B104" s="178"/>
      <c r="C104" s="62"/>
      <c r="D104" s="71"/>
      <c r="E104" s="72"/>
      <c r="F104" s="73" t="e">
        <f>SUM(F85:F102)</f>
        <v>#REF!</v>
      </c>
      <c r="G104" s="73" t="e">
        <f>SUM(G85:G102)</f>
        <v>#REF!</v>
      </c>
      <c r="H104" s="73" t="e">
        <f>SUM(H85:H102)</f>
        <v>#REF!</v>
      </c>
      <c r="I104" s="69"/>
      <c r="J104" s="170"/>
      <c r="K104" s="171"/>
      <c r="L104" s="171"/>
      <c r="M104" s="171"/>
      <c r="N104" s="172"/>
    </row>
    <row r="105" spans="2:14" ht="12.75">
      <c r="B105" s="61"/>
      <c r="C105" s="62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2:14" ht="12.75">
      <c r="B106" s="61"/>
      <c r="C106" s="62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</row>
    <row r="107" spans="1:14" ht="12.75">
      <c r="A107" s="173" t="s">
        <v>359</v>
      </c>
      <c r="B107" s="173" t="s">
        <v>360</v>
      </c>
      <c r="C107" s="88"/>
      <c r="D107" s="175" t="s">
        <v>105</v>
      </c>
      <c r="E107" s="89" t="s">
        <v>106</v>
      </c>
      <c r="F107" s="89" t="s">
        <v>107</v>
      </c>
      <c r="G107" s="89" t="s">
        <v>108</v>
      </c>
      <c r="H107" s="89" t="s">
        <v>109</v>
      </c>
      <c r="I107" s="90"/>
      <c r="J107" s="175" t="s">
        <v>110</v>
      </c>
      <c r="K107" s="175"/>
      <c r="L107" s="175"/>
      <c r="M107" s="175"/>
      <c r="N107" s="175"/>
    </row>
    <row r="108" spans="1:14" ht="12.75">
      <c r="A108" s="174"/>
      <c r="B108" s="174"/>
      <c r="C108" s="88"/>
      <c r="D108" s="174"/>
      <c r="E108" s="91" t="s">
        <v>111</v>
      </c>
      <c r="F108" s="92"/>
      <c r="G108" s="92"/>
      <c r="H108" s="92"/>
      <c r="I108" s="93"/>
      <c r="J108" s="174"/>
      <c r="K108" s="174"/>
      <c r="L108" s="174"/>
      <c r="M108" s="174"/>
      <c r="N108" s="174"/>
    </row>
    <row r="109" spans="1:14" ht="12.75">
      <c r="A109" s="133">
        <v>8</v>
      </c>
      <c r="B109" s="176" t="s">
        <v>700</v>
      </c>
      <c r="C109" s="63"/>
      <c r="D109" s="64" t="s">
        <v>674</v>
      </c>
      <c r="E109" s="70">
        <v>160</v>
      </c>
      <c r="F109" s="66" t="s">
        <v>113</v>
      </c>
      <c r="G109" s="66" t="s">
        <v>113</v>
      </c>
      <c r="H109" s="66" t="s">
        <v>113</v>
      </c>
      <c r="I109" s="67"/>
      <c r="J109" s="164" t="s">
        <v>701</v>
      </c>
      <c r="K109" s="165"/>
      <c r="L109" s="165"/>
      <c r="M109" s="165"/>
      <c r="N109" s="166"/>
    </row>
    <row r="110" spans="1:14" ht="12.75">
      <c r="A110" s="133"/>
      <c r="B110" s="177"/>
      <c r="C110" s="62"/>
      <c r="D110" s="64" t="s">
        <v>166</v>
      </c>
      <c r="E110" s="70">
        <v>35</v>
      </c>
      <c r="F110" s="68" t="e">
        <f>+((+#REF!*4)*100)/#REF!</f>
        <v>#REF!</v>
      </c>
      <c r="G110" s="68" t="e">
        <f>+((+#REF!*4)*100)/#REF!</f>
        <v>#REF!</v>
      </c>
      <c r="H110" s="68" t="e">
        <f>+((+#REF!*4)*100)/#REF!</f>
        <v>#REF!</v>
      </c>
      <c r="I110" s="69"/>
      <c r="J110" s="167"/>
      <c r="K110" s="168"/>
      <c r="L110" s="168"/>
      <c r="M110" s="168"/>
      <c r="N110" s="169"/>
    </row>
    <row r="111" spans="1:14" ht="12.75">
      <c r="A111" s="133"/>
      <c r="B111" s="177"/>
      <c r="C111" s="62"/>
      <c r="D111" s="64" t="s">
        <v>167</v>
      </c>
      <c r="E111" s="70">
        <v>25</v>
      </c>
      <c r="F111" s="70" t="e">
        <f>+((+#REF!*4)*100)/#REF!</f>
        <v>#REF!</v>
      </c>
      <c r="G111" s="70" t="e">
        <f>+((+#REF!*4)*100)/#REF!</f>
        <v>#REF!</v>
      </c>
      <c r="H111" s="70" t="e">
        <f>+((+#REF!*4)*100)/#REF!</f>
        <v>#REF!</v>
      </c>
      <c r="I111" s="69"/>
      <c r="J111" s="167"/>
      <c r="K111" s="168"/>
      <c r="L111" s="168"/>
      <c r="M111" s="168"/>
      <c r="N111" s="169"/>
    </row>
    <row r="112" spans="1:14" ht="12.75">
      <c r="A112" s="133"/>
      <c r="B112" s="177"/>
      <c r="C112" s="62"/>
      <c r="D112" s="64" t="s">
        <v>168</v>
      </c>
      <c r="E112" s="70">
        <v>3</v>
      </c>
      <c r="F112" s="70" t="e">
        <f>+((+#REF!*4)*100)/#REF!</f>
        <v>#REF!</v>
      </c>
      <c r="G112" s="70" t="e">
        <f>+((+#REF!*4)*100)/#REF!</f>
        <v>#REF!</v>
      </c>
      <c r="H112" s="70" t="e">
        <f>+((+#REF!*4)*100)/#REF!</f>
        <v>#REF!</v>
      </c>
      <c r="I112" s="69"/>
      <c r="J112" s="167"/>
      <c r="K112" s="168"/>
      <c r="L112" s="168"/>
      <c r="M112" s="168"/>
      <c r="N112" s="169"/>
    </row>
    <row r="113" spans="1:14" ht="12.75">
      <c r="A113" s="133"/>
      <c r="B113" s="177"/>
      <c r="C113" s="62"/>
      <c r="D113" s="64" t="s">
        <v>116</v>
      </c>
      <c r="E113" s="70">
        <v>0.2</v>
      </c>
      <c r="F113" s="70" t="e">
        <f>+((+#REF!*4)*100)/#REF!</f>
        <v>#REF!</v>
      </c>
      <c r="G113" s="70" t="e">
        <f>+((+#REF!*4)*100)/#REF!</f>
        <v>#REF!</v>
      </c>
      <c r="H113" s="70" t="e">
        <f>+((+#REF!*4)*100)/#REF!</f>
        <v>#REF!</v>
      </c>
      <c r="I113" s="69"/>
      <c r="J113" s="167"/>
      <c r="K113" s="168"/>
      <c r="L113" s="168"/>
      <c r="M113" s="168"/>
      <c r="N113" s="169"/>
    </row>
    <row r="114" spans="1:14" ht="12.75">
      <c r="A114" s="133"/>
      <c r="B114" s="177"/>
      <c r="C114" s="62"/>
      <c r="D114" s="64" t="s">
        <v>117</v>
      </c>
      <c r="E114" s="70">
        <v>1</v>
      </c>
      <c r="F114" s="70" t="e">
        <f>+((+#REF!*4)*100)/#REF!</f>
        <v>#REF!</v>
      </c>
      <c r="G114" s="70" t="e">
        <f>+((+#REF!*4)*100)/#REF!</f>
        <v>#REF!</v>
      </c>
      <c r="H114" s="70" t="e">
        <f>+((+#REF!*4)*100)/#REF!</f>
        <v>#REF!</v>
      </c>
      <c r="I114" s="69"/>
      <c r="J114" s="167"/>
      <c r="K114" s="168"/>
      <c r="L114" s="168"/>
      <c r="M114" s="168"/>
      <c r="N114" s="169"/>
    </row>
    <row r="115" spans="1:14" ht="12.75">
      <c r="A115" s="133"/>
      <c r="B115" s="177"/>
      <c r="C115" s="62"/>
      <c r="D115" s="64" t="s">
        <v>171</v>
      </c>
      <c r="E115" s="80" t="s">
        <v>170</v>
      </c>
      <c r="F115" s="70" t="e">
        <f>+((+#REF!*4)*100)/#REF!</f>
        <v>#REF!</v>
      </c>
      <c r="G115" s="70" t="e">
        <f>+((+#REF!*4)*100)/#REF!</f>
        <v>#REF!</v>
      </c>
      <c r="H115" s="70" t="e">
        <f>+((+#REF!*4)*100)/#REF!</f>
        <v>#REF!</v>
      </c>
      <c r="I115" s="69"/>
      <c r="J115" s="167"/>
      <c r="K115" s="168"/>
      <c r="L115" s="168"/>
      <c r="M115" s="168"/>
      <c r="N115" s="169"/>
    </row>
    <row r="116" spans="1:14" ht="12.75">
      <c r="A116" s="133"/>
      <c r="B116" s="177"/>
      <c r="C116" s="62"/>
      <c r="D116" s="64" t="s">
        <v>172</v>
      </c>
      <c r="E116" s="70">
        <v>80</v>
      </c>
      <c r="F116" s="70" t="e">
        <f>+((+#REF!*4)*100)/#REF!</f>
        <v>#REF!</v>
      </c>
      <c r="G116" s="70" t="e">
        <f>+((+#REF!*4)*100)/#REF!</f>
        <v>#REF!</v>
      </c>
      <c r="H116" s="70" t="e">
        <f>+((+#REF!*4)*100)/#REF!</f>
        <v>#REF!</v>
      </c>
      <c r="I116" s="69"/>
      <c r="J116" s="167"/>
      <c r="K116" s="168"/>
      <c r="L116" s="168"/>
      <c r="M116" s="168"/>
      <c r="N116" s="169"/>
    </row>
    <row r="117" spans="1:14" ht="12.75">
      <c r="A117" s="133"/>
      <c r="B117" s="177"/>
      <c r="C117" s="62"/>
      <c r="D117" s="64" t="s">
        <v>658</v>
      </c>
      <c r="E117" s="70">
        <v>30</v>
      </c>
      <c r="F117" s="70" t="e">
        <f>+((+#REF!*4)*100)/#REF!</f>
        <v>#REF!</v>
      </c>
      <c r="G117" s="70" t="e">
        <f>+((+#REF!*4)*100)/#REF!</f>
        <v>#REF!</v>
      </c>
      <c r="H117" s="70" t="e">
        <f>+((+#REF!*4)*100)/#REF!</f>
        <v>#REF!</v>
      </c>
      <c r="I117" s="69"/>
      <c r="J117" s="167"/>
      <c r="K117" s="168"/>
      <c r="L117" s="168"/>
      <c r="M117" s="168"/>
      <c r="N117" s="169"/>
    </row>
    <row r="118" spans="1:14" ht="12.75">
      <c r="A118" s="133"/>
      <c r="B118" s="177"/>
      <c r="C118" s="62"/>
      <c r="D118" s="64" t="s">
        <v>659</v>
      </c>
      <c r="E118" s="70">
        <v>20</v>
      </c>
      <c r="F118" s="70" t="e">
        <f>+((+#REF!*4)*100)/#REF!</f>
        <v>#REF!</v>
      </c>
      <c r="G118" s="70" t="e">
        <f>+((+#REF!*4)*100)/#REF!</f>
        <v>#REF!</v>
      </c>
      <c r="H118" s="70" t="e">
        <f>+((+#REF!*4)*100)/#REF!</f>
        <v>#REF!</v>
      </c>
      <c r="I118" s="69"/>
      <c r="J118" s="167"/>
      <c r="K118" s="168"/>
      <c r="L118" s="168"/>
      <c r="M118" s="168"/>
      <c r="N118" s="169"/>
    </row>
    <row r="119" spans="1:14" ht="12.75">
      <c r="A119" s="133"/>
      <c r="B119" s="177"/>
      <c r="C119" s="62"/>
      <c r="D119" s="64" t="s">
        <v>660</v>
      </c>
      <c r="E119" s="70">
        <v>3</v>
      </c>
      <c r="F119" s="70" t="e">
        <f>+((+#REF!*4)*100)/#REF!</f>
        <v>#REF!</v>
      </c>
      <c r="G119" s="70" t="e">
        <f>+((+#REF!*4)*100)/#REF!</f>
        <v>#REF!</v>
      </c>
      <c r="H119" s="70" t="e">
        <f>+((+#REF!*4)*100)/#REF!</f>
        <v>#REF!</v>
      </c>
      <c r="I119" s="69"/>
      <c r="J119" s="167"/>
      <c r="K119" s="168"/>
      <c r="L119" s="168"/>
      <c r="M119" s="168"/>
      <c r="N119" s="169"/>
    </row>
    <row r="120" spans="1:14" ht="12.75">
      <c r="A120" s="133"/>
      <c r="B120" s="177"/>
      <c r="C120" s="62"/>
      <c r="D120" s="64" t="s">
        <v>116</v>
      </c>
      <c r="E120" s="70">
        <v>0.2</v>
      </c>
      <c r="F120" s="70" t="e">
        <f>+((+#REF!*4)*100)/#REF!</f>
        <v>#REF!</v>
      </c>
      <c r="G120" s="70" t="e">
        <f>+((+#REF!*4)*100)/#REF!</f>
        <v>#REF!</v>
      </c>
      <c r="H120" s="70" t="e">
        <f>+((+#REF!*4)*100)/#REF!</f>
        <v>#REF!</v>
      </c>
      <c r="I120" s="69"/>
      <c r="J120" s="167"/>
      <c r="K120" s="168"/>
      <c r="L120" s="168"/>
      <c r="M120" s="168"/>
      <c r="N120" s="169"/>
    </row>
    <row r="121" spans="1:14" ht="12.75">
      <c r="A121" s="133"/>
      <c r="B121" s="177"/>
      <c r="C121" s="62"/>
      <c r="D121" s="64" t="s">
        <v>117</v>
      </c>
      <c r="E121" s="70">
        <v>1</v>
      </c>
      <c r="F121" s="70" t="e">
        <f>+((+#REF!*4)*100)/#REF!</f>
        <v>#REF!</v>
      </c>
      <c r="G121" s="70" t="e">
        <f>+((+#REF!*4)*100)/#REF!</f>
        <v>#REF!</v>
      </c>
      <c r="H121" s="70" t="e">
        <f>+((+#REF!*4)*100)/#REF!</f>
        <v>#REF!</v>
      </c>
      <c r="I121" s="69"/>
      <c r="J121" s="167"/>
      <c r="K121" s="168"/>
      <c r="L121" s="168"/>
      <c r="M121" s="168"/>
      <c r="N121" s="169"/>
    </row>
    <row r="122" spans="1:14" ht="12.75">
      <c r="A122" s="133"/>
      <c r="B122" s="177"/>
      <c r="C122" s="62"/>
      <c r="D122" s="64"/>
      <c r="E122" s="70"/>
      <c r="F122" s="70" t="e">
        <f>+((+#REF!*4)*100)/#REF!</f>
        <v>#REF!</v>
      </c>
      <c r="G122" s="70" t="e">
        <f>+((+#REF!*4)*100)/#REF!</f>
        <v>#REF!</v>
      </c>
      <c r="H122" s="70" t="e">
        <f>+((+#REF!*4)*100)/#REF!</f>
        <v>#REF!</v>
      </c>
      <c r="I122" s="69"/>
      <c r="J122" s="167"/>
      <c r="K122" s="168"/>
      <c r="L122" s="168"/>
      <c r="M122" s="168"/>
      <c r="N122" s="169"/>
    </row>
    <row r="123" spans="1:14" ht="12.75">
      <c r="A123" s="133"/>
      <c r="B123" s="177"/>
      <c r="C123" s="62"/>
      <c r="D123" s="64"/>
      <c r="E123" s="70"/>
      <c r="F123" s="70" t="e">
        <f>+((+#REF!*4)*100)/#REF!</f>
        <v>#REF!</v>
      </c>
      <c r="G123" s="70" t="e">
        <f>+((+#REF!*4)*100)/#REF!</f>
        <v>#REF!</v>
      </c>
      <c r="H123" s="70" t="e">
        <f>+((+#REF!*4)*100)/#REF!</f>
        <v>#REF!</v>
      </c>
      <c r="I123" s="69"/>
      <c r="J123" s="167"/>
      <c r="K123" s="168"/>
      <c r="L123" s="168"/>
      <c r="M123" s="168"/>
      <c r="N123" s="169"/>
    </row>
    <row r="124" spans="1:14" ht="12.75">
      <c r="A124" s="133"/>
      <c r="B124" s="177"/>
      <c r="C124" s="62"/>
      <c r="D124" s="64"/>
      <c r="E124" s="70"/>
      <c r="F124" s="70" t="e">
        <f>+((+#REF!*4)*100)/#REF!</f>
        <v>#REF!</v>
      </c>
      <c r="G124" s="70" t="e">
        <f>+((+#REF!*4)*100)/#REF!</f>
        <v>#REF!</v>
      </c>
      <c r="H124" s="70" t="e">
        <f>+((+#REF!*4)*100)/#REF!</f>
        <v>#REF!</v>
      </c>
      <c r="I124" s="69"/>
      <c r="J124" s="167"/>
      <c r="K124" s="168"/>
      <c r="L124" s="168"/>
      <c r="M124" s="168"/>
      <c r="N124" s="169"/>
    </row>
    <row r="125" spans="1:14" ht="12.75">
      <c r="A125" s="133"/>
      <c r="B125" s="177"/>
      <c r="C125" s="62"/>
      <c r="D125" s="64"/>
      <c r="E125" s="70"/>
      <c r="F125" s="70" t="e">
        <f>+((+#REF!*4)*100)/#REF!</f>
        <v>#REF!</v>
      </c>
      <c r="G125" s="70" t="e">
        <f>+((+#REF!*4)*100)/#REF!</f>
        <v>#REF!</v>
      </c>
      <c r="H125" s="70" t="e">
        <f>+((+#REF!*4)*100)/#REF!</f>
        <v>#REF!</v>
      </c>
      <c r="I125" s="69"/>
      <c r="J125" s="167"/>
      <c r="K125" s="168"/>
      <c r="L125" s="168"/>
      <c r="M125" s="168"/>
      <c r="N125" s="169"/>
    </row>
    <row r="126" spans="1:14" ht="12.75">
      <c r="A126" s="133"/>
      <c r="B126" s="177"/>
      <c r="C126" s="62"/>
      <c r="D126" s="64"/>
      <c r="E126" s="70"/>
      <c r="F126" s="70" t="e">
        <f>+((+#REF!*4)*100)/#REF!</f>
        <v>#REF!</v>
      </c>
      <c r="G126" s="70" t="e">
        <f>+((+#REF!*4)*100)/#REF!</f>
        <v>#REF!</v>
      </c>
      <c r="H126" s="70" t="e">
        <f>+((+#REF!*4)*100)/#REF!</f>
        <v>#REF!</v>
      </c>
      <c r="I126" s="69"/>
      <c r="J126" s="167"/>
      <c r="K126" s="168"/>
      <c r="L126" s="168"/>
      <c r="M126" s="168"/>
      <c r="N126" s="169"/>
    </row>
    <row r="127" spans="1:14" ht="12.75">
      <c r="A127" s="133"/>
      <c r="B127" s="177"/>
      <c r="C127" s="62"/>
      <c r="D127" s="64"/>
      <c r="E127" s="70"/>
      <c r="F127" s="70" t="e">
        <f>+((+#REF!*4)*100)/#REF!</f>
        <v>#REF!</v>
      </c>
      <c r="G127" s="70" t="e">
        <f>+((+#REF!*4)*100)/#REF!</f>
        <v>#REF!</v>
      </c>
      <c r="H127" s="70" t="e">
        <f>+((+#REF!*4)*100)/#REF!</f>
        <v>#REF!</v>
      </c>
      <c r="I127" s="69"/>
      <c r="J127" s="167"/>
      <c r="K127" s="168"/>
      <c r="L127" s="168"/>
      <c r="M127" s="168"/>
      <c r="N127" s="169"/>
    </row>
    <row r="128" spans="1:14" ht="12.75">
      <c r="A128" s="133"/>
      <c r="B128" s="177"/>
      <c r="C128" s="62"/>
      <c r="D128" s="64"/>
      <c r="E128" s="70"/>
      <c r="F128" s="68"/>
      <c r="G128" s="68"/>
      <c r="H128" s="68"/>
      <c r="I128" s="69"/>
      <c r="J128" s="167"/>
      <c r="K128" s="168"/>
      <c r="L128" s="168"/>
      <c r="M128" s="168"/>
      <c r="N128" s="169"/>
    </row>
    <row r="129" spans="1:14" ht="12.75">
      <c r="A129" s="133"/>
      <c r="B129" s="178"/>
      <c r="C129" s="62"/>
      <c r="D129" s="71"/>
      <c r="E129" s="72"/>
      <c r="F129" s="73" t="e">
        <f>SUM(F110:F127)</f>
        <v>#REF!</v>
      </c>
      <c r="G129" s="73" t="e">
        <f>SUM(G110:G127)</f>
        <v>#REF!</v>
      </c>
      <c r="H129" s="73" t="e">
        <f>SUM(H110:H127)</f>
        <v>#REF!</v>
      </c>
      <c r="I129" s="69"/>
      <c r="J129" s="170"/>
      <c r="K129" s="171"/>
      <c r="L129" s="171"/>
      <c r="M129" s="171"/>
      <c r="N129" s="172"/>
    </row>
    <row r="130" spans="2:14" ht="12.75">
      <c r="B130" s="61"/>
      <c r="C130" s="62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2:14" ht="12.75">
      <c r="B131" s="61"/>
      <c r="C131" s="62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1:14" ht="12.75">
      <c r="A132" s="173" t="s">
        <v>359</v>
      </c>
      <c r="B132" s="173" t="s">
        <v>360</v>
      </c>
      <c r="C132" s="88"/>
      <c r="D132" s="175" t="s">
        <v>105</v>
      </c>
      <c r="E132" s="89" t="s">
        <v>106</v>
      </c>
      <c r="F132" s="89" t="s">
        <v>107</v>
      </c>
      <c r="G132" s="89" t="s">
        <v>108</v>
      </c>
      <c r="H132" s="89" t="s">
        <v>109</v>
      </c>
      <c r="I132" s="90"/>
      <c r="J132" s="175" t="s">
        <v>110</v>
      </c>
      <c r="K132" s="175"/>
      <c r="L132" s="175"/>
      <c r="M132" s="175"/>
      <c r="N132" s="175"/>
    </row>
    <row r="133" spans="1:14" ht="12.75">
      <c r="A133" s="174"/>
      <c r="B133" s="174"/>
      <c r="C133" s="88"/>
      <c r="D133" s="174"/>
      <c r="E133" s="91" t="s">
        <v>111</v>
      </c>
      <c r="F133" s="92"/>
      <c r="G133" s="92"/>
      <c r="H133" s="92"/>
      <c r="I133" s="93"/>
      <c r="J133" s="174"/>
      <c r="K133" s="174"/>
      <c r="L133" s="174"/>
      <c r="M133" s="174"/>
      <c r="N133" s="174"/>
    </row>
    <row r="134" spans="1:14" ht="12.75">
      <c r="A134" s="133">
        <v>9</v>
      </c>
      <c r="B134" s="176" t="s">
        <v>702</v>
      </c>
      <c r="C134" s="63"/>
      <c r="D134" s="64" t="s">
        <v>192</v>
      </c>
      <c r="E134" s="70">
        <v>220</v>
      </c>
      <c r="F134" s="66" t="s">
        <v>113</v>
      </c>
      <c r="G134" s="66" t="s">
        <v>113</v>
      </c>
      <c r="H134" s="66" t="s">
        <v>113</v>
      </c>
      <c r="I134" s="67"/>
      <c r="J134" s="164" t="s">
        <v>193</v>
      </c>
      <c r="K134" s="165"/>
      <c r="L134" s="165"/>
      <c r="M134" s="165"/>
      <c r="N134" s="166"/>
    </row>
    <row r="135" spans="1:14" ht="12.75">
      <c r="A135" s="133"/>
      <c r="B135" s="177"/>
      <c r="C135" s="62"/>
      <c r="D135" s="64" t="s">
        <v>116</v>
      </c>
      <c r="E135" s="70">
        <v>0.2</v>
      </c>
      <c r="F135" s="68" t="e">
        <f>+((+#REF!*4)*100)/#REF!</f>
        <v>#REF!</v>
      </c>
      <c r="G135" s="68" t="e">
        <f>+((+#REF!*4)*100)/#REF!</f>
        <v>#REF!</v>
      </c>
      <c r="H135" s="68" t="e">
        <f>+((+#REF!*4)*100)/#REF!</f>
        <v>#REF!</v>
      </c>
      <c r="I135" s="69"/>
      <c r="J135" s="167"/>
      <c r="K135" s="168"/>
      <c r="L135" s="168"/>
      <c r="M135" s="168"/>
      <c r="N135" s="169"/>
    </row>
    <row r="136" spans="1:14" ht="12.75">
      <c r="A136" s="133"/>
      <c r="B136" s="177"/>
      <c r="C136" s="62"/>
      <c r="D136" s="64" t="s">
        <v>185</v>
      </c>
      <c r="E136" s="80" t="s">
        <v>170</v>
      </c>
      <c r="F136" s="70" t="e">
        <f>+((+#REF!*4)*100)/#REF!</f>
        <v>#REF!</v>
      </c>
      <c r="G136" s="70" t="e">
        <f>+((+#REF!*4)*100)/#REF!</f>
        <v>#REF!</v>
      </c>
      <c r="H136" s="70" t="e">
        <f>+((+#REF!*4)*100)/#REF!</f>
        <v>#REF!</v>
      </c>
      <c r="I136" s="69"/>
      <c r="J136" s="167"/>
      <c r="K136" s="168"/>
      <c r="L136" s="168"/>
      <c r="M136" s="168"/>
      <c r="N136" s="169"/>
    </row>
    <row r="137" spans="1:14" ht="12.75">
      <c r="A137" s="133"/>
      <c r="B137" s="177"/>
      <c r="C137" s="62"/>
      <c r="D137" s="64" t="s">
        <v>117</v>
      </c>
      <c r="E137" s="70">
        <v>1</v>
      </c>
      <c r="F137" s="70" t="e">
        <f>+((+#REF!*4)*100)/#REF!</f>
        <v>#REF!</v>
      </c>
      <c r="G137" s="70" t="e">
        <f>+((+#REF!*4)*100)/#REF!</f>
        <v>#REF!</v>
      </c>
      <c r="H137" s="70" t="e">
        <f>+((+#REF!*4)*100)/#REF!</f>
        <v>#REF!</v>
      </c>
      <c r="I137" s="69"/>
      <c r="J137" s="167"/>
      <c r="K137" s="168"/>
      <c r="L137" s="168"/>
      <c r="M137" s="168"/>
      <c r="N137" s="169"/>
    </row>
    <row r="138" spans="1:14" ht="12.75">
      <c r="A138" s="133"/>
      <c r="B138" s="177"/>
      <c r="C138" s="62"/>
      <c r="D138" s="64" t="s">
        <v>194</v>
      </c>
      <c r="E138" s="80" t="s">
        <v>170</v>
      </c>
      <c r="F138" s="70" t="e">
        <f>+((+#REF!*4)*100)/#REF!</f>
        <v>#REF!</v>
      </c>
      <c r="G138" s="70" t="e">
        <f>+((+#REF!*4)*100)/#REF!</f>
        <v>#REF!</v>
      </c>
      <c r="H138" s="70" t="e">
        <f>+((+#REF!*4)*100)/#REF!</f>
        <v>#REF!</v>
      </c>
      <c r="I138" s="69"/>
      <c r="J138" s="167"/>
      <c r="K138" s="168"/>
      <c r="L138" s="168"/>
      <c r="M138" s="168"/>
      <c r="N138" s="169"/>
    </row>
    <row r="139" spans="1:14" ht="12.75">
      <c r="A139" s="133"/>
      <c r="B139" s="177"/>
      <c r="C139" s="62"/>
      <c r="D139" s="64" t="s">
        <v>174</v>
      </c>
      <c r="E139" s="70">
        <v>80</v>
      </c>
      <c r="F139" s="70" t="e">
        <f>+((+#REF!*4)*100)/#REF!</f>
        <v>#REF!</v>
      </c>
      <c r="G139" s="70" t="e">
        <f>+((+#REF!*4)*100)/#REF!</f>
        <v>#REF!</v>
      </c>
      <c r="H139" s="70" t="e">
        <f>+((+#REF!*4)*100)/#REF!</f>
        <v>#REF!</v>
      </c>
      <c r="I139" s="69"/>
      <c r="J139" s="167"/>
      <c r="K139" s="168"/>
      <c r="L139" s="168"/>
      <c r="M139" s="168"/>
      <c r="N139" s="169"/>
    </row>
    <row r="140" spans="1:14" ht="12.75">
      <c r="A140" s="133"/>
      <c r="B140" s="177"/>
      <c r="C140" s="62"/>
      <c r="D140" s="64" t="s">
        <v>116</v>
      </c>
      <c r="E140" s="70">
        <v>0.2</v>
      </c>
      <c r="F140" s="70" t="e">
        <f>+((+#REF!*4)*100)/#REF!</f>
        <v>#REF!</v>
      </c>
      <c r="G140" s="70" t="e">
        <f>+((+#REF!*4)*100)/#REF!</f>
        <v>#REF!</v>
      </c>
      <c r="H140" s="70" t="e">
        <f>+((+#REF!*4)*100)/#REF!</f>
        <v>#REF!</v>
      </c>
      <c r="I140" s="69"/>
      <c r="J140" s="167"/>
      <c r="K140" s="168"/>
      <c r="L140" s="168"/>
      <c r="M140" s="168"/>
      <c r="N140" s="169"/>
    </row>
    <row r="141" spans="1:14" ht="12.75">
      <c r="A141" s="133"/>
      <c r="B141" s="177"/>
      <c r="C141" s="62"/>
      <c r="D141" s="64" t="s">
        <v>195</v>
      </c>
      <c r="E141" s="70">
        <v>50</v>
      </c>
      <c r="F141" s="70" t="e">
        <f>+((+#REF!*4)*100)/#REF!</f>
        <v>#REF!</v>
      </c>
      <c r="G141" s="70" t="e">
        <f>+((+#REF!*4)*100)/#REF!</f>
        <v>#REF!</v>
      </c>
      <c r="H141" s="70" t="e">
        <f>+((+#REF!*4)*100)/#REF!</f>
        <v>#REF!</v>
      </c>
      <c r="I141" s="69"/>
      <c r="J141" s="167"/>
      <c r="K141" s="168"/>
      <c r="L141" s="168"/>
      <c r="M141" s="168"/>
      <c r="N141" s="169"/>
    </row>
    <row r="142" spans="1:14" ht="12.75">
      <c r="A142" s="133"/>
      <c r="B142" s="177"/>
      <c r="C142" s="62"/>
      <c r="D142" s="74" t="s">
        <v>116</v>
      </c>
      <c r="E142" s="75">
        <v>0.2</v>
      </c>
      <c r="F142" s="70" t="e">
        <f>+((+#REF!*4)*100)/#REF!</f>
        <v>#REF!</v>
      </c>
      <c r="G142" s="70" t="e">
        <f>+((+#REF!*4)*100)/#REF!</f>
        <v>#REF!</v>
      </c>
      <c r="H142" s="70" t="e">
        <f>+((+#REF!*4)*100)/#REF!</f>
        <v>#REF!</v>
      </c>
      <c r="I142" s="69"/>
      <c r="J142" s="167"/>
      <c r="K142" s="168"/>
      <c r="L142" s="168"/>
      <c r="M142" s="168"/>
      <c r="N142" s="169"/>
    </row>
    <row r="143" spans="1:14" ht="12.75">
      <c r="A143" s="133"/>
      <c r="B143" s="177"/>
      <c r="C143" s="62"/>
      <c r="D143" s="64"/>
      <c r="E143" s="70"/>
      <c r="F143" s="70" t="e">
        <f>+((+#REF!*4)*100)/#REF!</f>
        <v>#REF!</v>
      </c>
      <c r="G143" s="70" t="e">
        <f>+((+#REF!*4)*100)/#REF!</f>
        <v>#REF!</v>
      </c>
      <c r="H143" s="70" t="e">
        <f>+((+#REF!*4)*100)/#REF!</f>
        <v>#REF!</v>
      </c>
      <c r="I143" s="69"/>
      <c r="J143" s="167"/>
      <c r="K143" s="168"/>
      <c r="L143" s="168"/>
      <c r="M143" s="168"/>
      <c r="N143" s="169"/>
    </row>
    <row r="144" spans="1:14" ht="12.75">
      <c r="A144" s="133"/>
      <c r="B144" s="177"/>
      <c r="C144" s="62"/>
      <c r="D144" s="64"/>
      <c r="E144" s="70"/>
      <c r="F144" s="70" t="e">
        <f>+((+#REF!*4)*100)/#REF!</f>
        <v>#REF!</v>
      </c>
      <c r="G144" s="70" t="e">
        <f>+((+#REF!*4)*100)/#REF!</f>
        <v>#REF!</v>
      </c>
      <c r="H144" s="70" t="e">
        <f>+((+#REF!*4)*100)/#REF!</f>
        <v>#REF!</v>
      </c>
      <c r="I144" s="69"/>
      <c r="J144" s="167"/>
      <c r="K144" s="168"/>
      <c r="L144" s="168"/>
      <c r="M144" s="168"/>
      <c r="N144" s="169"/>
    </row>
    <row r="145" spans="1:14" ht="12.75">
      <c r="A145" s="133"/>
      <c r="B145" s="177"/>
      <c r="C145" s="62"/>
      <c r="D145" s="64"/>
      <c r="E145" s="70"/>
      <c r="F145" s="70" t="e">
        <f>+((+#REF!*4)*100)/#REF!</f>
        <v>#REF!</v>
      </c>
      <c r="G145" s="70" t="e">
        <f>+((+#REF!*4)*100)/#REF!</f>
        <v>#REF!</v>
      </c>
      <c r="H145" s="70" t="e">
        <f>+((+#REF!*4)*100)/#REF!</f>
        <v>#REF!</v>
      </c>
      <c r="I145" s="69"/>
      <c r="J145" s="167"/>
      <c r="K145" s="168"/>
      <c r="L145" s="168"/>
      <c r="M145" s="168"/>
      <c r="N145" s="169"/>
    </row>
    <row r="146" spans="1:14" ht="12.75">
      <c r="A146" s="133"/>
      <c r="B146" s="177"/>
      <c r="C146" s="62"/>
      <c r="D146" s="64"/>
      <c r="E146" s="70"/>
      <c r="F146" s="70" t="e">
        <f>+((+#REF!*4)*100)/#REF!</f>
        <v>#REF!</v>
      </c>
      <c r="G146" s="70" t="e">
        <f>+((+#REF!*4)*100)/#REF!</f>
        <v>#REF!</v>
      </c>
      <c r="H146" s="70" t="e">
        <f>+((+#REF!*4)*100)/#REF!</f>
        <v>#REF!</v>
      </c>
      <c r="I146" s="69"/>
      <c r="J146" s="167"/>
      <c r="K146" s="168"/>
      <c r="L146" s="168"/>
      <c r="M146" s="168"/>
      <c r="N146" s="169"/>
    </row>
    <row r="147" spans="1:14" ht="12.75">
      <c r="A147" s="133"/>
      <c r="B147" s="177"/>
      <c r="C147" s="62"/>
      <c r="D147" s="64"/>
      <c r="E147" s="70"/>
      <c r="F147" s="70" t="e">
        <f>+((+#REF!*4)*100)/#REF!</f>
        <v>#REF!</v>
      </c>
      <c r="G147" s="70" t="e">
        <f>+((+#REF!*4)*100)/#REF!</f>
        <v>#REF!</v>
      </c>
      <c r="H147" s="70" t="e">
        <f>+((+#REF!*4)*100)/#REF!</f>
        <v>#REF!</v>
      </c>
      <c r="I147" s="69"/>
      <c r="J147" s="167"/>
      <c r="K147" s="168"/>
      <c r="L147" s="168"/>
      <c r="M147" s="168"/>
      <c r="N147" s="169"/>
    </row>
    <row r="148" spans="1:14" ht="12.75">
      <c r="A148" s="133"/>
      <c r="B148" s="177"/>
      <c r="C148" s="62"/>
      <c r="D148" s="64"/>
      <c r="E148" s="70"/>
      <c r="F148" s="70" t="e">
        <f>+((+#REF!*4)*100)/#REF!</f>
        <v>#REF!</v>
      </c>
      <c r="G148" s="70" t="e">
        <f>+((+#REF!*4)*100)/#REF!</f>
        <v>#REF!</v>
      </c>
      <c r="H148" s="70" t="e">
        <f>+((+#REF!*4)*100)/#REF!</f>
        <v>#REF!</v>
      </c>
      <c r="I148" s="69"/>
      <c r="J148" s="167"/>
      <c r="K148" s="168"/>
      <c r="L148" s="168"/>
      <c r="M148" s="168"/>
      <c r="N148" s="169"/>
    </row>
    <row r="149" spans="1:14" ht="12.75">
      <c r="A149" s="133"/>
      <c r="B149" s="177"/>
      <c r="C149" s="62"/>
      <c r="D149" s="64"/>
      <c r="E149" s="70"/>
      <c r="F149" s="70" t="e">
        <f>+((+#REF!*4)*100)/#REF!</f>
        <v>#REF!</v>
      </c>
      <c r="G149" s="70" t="e">
        <f>+((+#REF!*4)*100)/#REF!</f>
        <v>#REF!</v>
      </c>
      <c r="H149" s="70" t="e">
        <f>+((+#REF!*4)*100)/#REF!</f>
        <v>#REF!</v>
      </c>
      <c r="I149" s="69"/>
      <c r="J149" s="167"/>
      <c r="K149" s="168"/>
      <c r="L149" s="168"/>
      <c r="M149" s="168"/>
      <c r="N149" s="169"/>
    </row>
    <row r="150" spans="1:14" ht="12.75">
      <c r="A150" s="133"/>
      <c r="B150" s="177"/>
      <c r="C150" s="62"/>
      <c r="D150" s="64"/>
      <c r="E150" s="70"/>
      <c r="F150" s="70" t="e">
        <f>+((+#REF!*4)*100)/#REF!</f>
        <v>#REF!</v>
      </c>
      <c r="G150" s="70" t="e">
        <f>+((+#REF!*4)*100)/#REF!</f>
        <v>#REF!</v>
      </c>
      <c r="H150" s="70" t="e">
        <f>+((+#REF!*4)*100)/#REF!</f>
        <v>#REF!</v>
      </c>
      <c r="I150" s="69"/>
      <c r="J150" s="167"/>
      <c r="K150" s="168"/>
      <c r="L150" s="168"/>
      <c r="M150" s="168"/>
      <c r="N150" s="169"/>
    </row>
    <row r="151" spans="1:14" ht="12.75">
      <c r="A151" s="133"/>
      <c r="B151" s="177"/>
      <c r="C151" s="62"/>
      <c r="D151" s="64"/>
      <c r="E151" s="70"/>
      <c r="F151" s="70" t="e">
        <f>+((+#REF!*4)*100)/#REF!</f>
        <v>#REF!</v>
      </c>
      <c r="G151" s="70" t="e">
        <f>+((+#REF!*4)*100)/#REF!</f>
        <v>#REF!</v>
      </c>
      <c r="H151" s="70" t="e">
        <f>+((+#REF!*4)*100)/#REF!</f>
        <v>#REF!</v>
      </c>
      <c r="I151" s="69"/>
      <c r="J151" s="167"/>
      <c r="K151" s="168"/>
      <c r="L151" s="168"/>
      <c r="M151" s="168"/>
      <c r="N151" s="169"/>
    </row>
    <row r="152" spans="1:14" ht="12.75">
      <c r="A152" s="133"/>
      <c r="B152" s="177"/>
      <c r="C152" s="62"/>
      <c r="D152" s="64"/>
      <c r="E152" s="70"/>
      <c r="F152" s="70" t="e">
        <f>+((+#REF!*4)*100)/#REF!</f>
        <v>#REF!</v>
      </c>
      <c r="G152" s="70" t="e">
        <f>+((+#REF!*4)*100)/#REF!</f>
        <v>#REF!</v>
      </c>
      <c r="H152" s="70" t="e">
        <f>+((+#REF!*4)*100)/#REF!</f>
        <v>#REF!</v>
      </c>
      <c r="I152" s="69"/>
      <c r="J152" s="167"/>
      <c r="K152" s="168"/>
      <c r="L152" s="168"/>
      <c r="M152" s="168"/>
      <c r="N152" s="169"/>
    </row>
    <row r="153" spans="1:14" ht="12.75">
      <c r="A153" s="133"/>
      <c r="B153" s="177"/>
      <c r="C153" s="62"/>
      <c r="D153" s="64"/>
      <c r="E153" s="70"/>
      <c r="F153" s="68"/>
      <c r="G153" s="68"/>
      <c r="H153" s="68"/>
      <c r="I153" s="69"/>
      <c r="J153" s="167"/>
      <c r="K153" s="168"/>
      <c r="L153" s="168"/>
      <c r="M153" s="168"/>
      <c r="N153" s="169"/>
    </row>
    <row r="154" spans="1:14" ht="12.75">
      <c r="A154" s="133"/>
      <c r="B154" s="178"/>
      <c r="C154" s="62"/>
      <c r="D154" s="71"/>
      <c r="E154" s="72"/>
      <c r="F154" s="73" t="e">
        <f>SUM(F135:F152)</f>
        <v>#REF!</v>
      </c>
      <c r="G154" s="73" t="e">
        <f>SUM(G135:G152)</f>
        <v>#REF!</v>
      </c>
      <c r="H154" s="73" t="e">
        <f>SUM(H135:H152)</f>
        <v>#REF!</v>
      </c>
      <c r="I154" s="69"/>
      <c r="J154" s="170"/>
      <c r="K154" s="171"/>
      <c r="L154" s="171"/>
      <c r="M154" s="171"/>
      <c r="N154" s="172"/>
    </row>
    <row r="155" spans="2:14" ht="12.75">
      <c r="B155" s="61"/>
      <c r="C155" s="62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2:14" ht="12.75">
      <c r="B156" s="61"/>
      <c r="C156" s="62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1:14" ht="12.75">
      <c r="A157" s="173" t="s">
        <v>359</v>
      </c>
      <c r="B157" s="173" t="s">
        <v>360</v>
      </c>
      <c r="C157" s="88"/>
      <c r="D157" s="175" t="s">
        <v>105</v>
      </c>
      <c r="E157" s="89" t="s">
        <v>106</v>
      </c>
      <c r="F157" s="89" t="s">
        <v>107</v>
      </c>
      <c r="G157" s="89" t="s">
        <v>108</v>
      </c>
      <c r="H157" s="89" t="s">
        <v>109</v>
      </c>
      <c r="I157" s="90"/>
      <c r="J157" s="175" t="s">
        <v>110</v>
      </c>
      <c r="K157" s="175"/>
      <c r="L157" s="175"/>
      <c r="M157" s="175"/>
      <c r="N157" s="175"/>
    </row>
    <row r="158" spans="1:14" ht="12.75">
      <c r="A158" s="174"/>
      <c r="B158" s="174"/>
      <c r="C158" s="88"/>
      <c r="D158" s="174"/>
      <c r="E158" s="91" t="s">
        <v>111</v>
      </c>
      <c r="F158" s="92"/>
      <c r="G158" s="92"/>
      <c r="H158" s="92"/>
      <c r="I158" s="93"/>
      <c r="J158" s="174"/>
      <c r="K158" s="174"/>
      <c r="L158" s="174"/>
      <c r="M158" s="174"/>
      <c r="N158" s="174"/>
    </row>
    <row r="159" spans="1:14" ht="12.75">
      <c r="A159" s="133">
        <v>10</v>
      </c>
      <c r="B159" s="176" t="s">
        <v>703</v>
      </c>
      <c r="C159" s="63"/>
      <c r="D159" s="64" t="s">
        <v>704</v>
      </c>
      <c r="E159" s="70">
        <v>160</v>
      </c>
      <c r="F159" s="66" t="s">
        <v>113</v>
      </c>
      <c r="G159" s="66" t="s">
        <v>113</v>
      </c>
      <c r="H159" s="66" t="s">
        <v>113</v>
      </c>
      <c r="I159" s="67"/>
      <c r="J159" s="164" t="s">
        <v>705</v>
      </c>
      <c r="K159" s="165"/>
      <c r="L159" s="165"/>
      <c r="M159" s="165"/>
      <c r="N159" s="166"/>
    </row>
    <row r="160" spans="1:14" ht="12.75">
      <c r="A160" s="133"/>
      <c r="B160" s="177"/>
      <c r="C160" s="62"/>
      <c r="D160" s="64" t="s">
        <v>173</v>
      </c>
      <c r="E160" s="70">
        <v>55</v>
      </c>
      <c r="F160" s="68" t="e">
        <f>+((+#REF!*4)*100)/#REF!</f>
        <v>#REF!</v>
      </c>
      <c r="G160" s="68" t="e">
        <f>+((+#REF!*4)*100)/#REF!</f>
        <v>#REF!</v>
      </c>
      <c r="H160" s="68" t="e">
        <f>+((+#REF!*4)*100)/#REF!</f>
        <v>#REF!</v>
      </c>
      <c r="I160" s="69"/>
      <c r="J160" s="167"/>
      <c r="K160" s="168"/>
      <c r="L160" s="168"/>
      <c r="M160" s="168"/>
      <c r="N160" s="169"/>
    </row>
    <row r="161" spans="1:14" ht="12.75">
      <c r="A161" s="133"/>
      <c r="B161" s="177"/>
      <c r="C161" s="62"/>
      <c r="D161" s="64" t="s">
        <v>566</v>
      </c>
      <c r="E161" s="70">
        <v>45</v>
      </c>
      <c r="F161" s="70" t="e">
        <f>+((+#REF!*4)*100)/#REF!</f>
        <v>#REF!</v>
      </c>
      <c r="G161" s="70" t="e">
        <f>+((+#REF!*4)*100)/#REF!</f>
        <v>#REF!</v>
      </c>
      <c r="H161" s="70" t="e">
        <f>+((+#REF!*4)*100)/#REF!</f>
        <v>#REF!</v>
      </c>
      <c r="I161" s="69"/>
      <c r="J161" s="167"/>
      <c r="K161" s="168"/>
      <c r="L161" s="168"/>
      <c r="M161" s="168"/>
      <c r="N161" s="169"/>
    </row>
    <row r="162" spans="1:14" ht="12.75">
      <c r="A162" s="133"/>
      <c r="B162" s="177"/>
      <c r="C162" s="62"/>
      <c r="D162" s="64" t="s">
        <v>579</v>
      </c>
      <c r="E162" s="70">
        <v>10</v>
      </c>
      <c r="F162" s="70" t="e">
        <f>+((+#REF!*4)*100)/#REF!</f>
        <v>#REF!</v>
      </c>
      <c r="G162" s="70" t="e">
        <f>+((+#REF!*4)*100)/#REF!</f>
        <v>#REF!</v>
      </c>
      <c r="H162" s="70" t="e">
        <f>+((+#REF!*4)*100)/#REF!</f>
        <v>#REF!</v>
      </c>
      <c r="I162" s="69"/>
      <c r="J162" s="167"/>
      <c r="K162" s="168"/>
      <c r="L162" s="168"/>
      <c r="M162" s="168"/>
      <c r="N162" s="169"/>
    </row>
    <row r="163" spans="1:14" ht="12.75">
      <c r="A163" s="133"/>
      <c r="B163" s="177"/>
      <c r="C163" s="62"/>
      <c r="D163" s="64" t="s">
        <v>119</v>
      </c>
      <c r="E163" s="70">
        <v>10</v>
      </c>
      <c r="F163" s="70" t="e">
        <f>+((+#REF!*4)*100)/#REF!</f>
        <v>#REF!</v>
      </c>
      <c r="G163" s="70" t="e">
        <f>+((+#REF!*4)*100)/#REF!</f>
        <v>#REF!</v>
      </c>
      <c r="H163" s="70" t="e">
        <f>+((+#REF!*4)*100)/#REF!</f>
        <v>#REF!</v>
      </c>
      <c r="I163" s="69"/>
      <c r="J163" s="167"/>
      <c r="K163" s="168"/>
      <c r="L163" s="168"/>
      <c r="M163" s="168"/>
      <c r="N163" s="169"/>
    </row>
    <row r="164" spans="1:14" ht="12.75">
      <c r="A164" s="133"/>
      <c r="B164" s="177"/>
      <c r="C164" s="62"/>
      <c r="D164" s="64" t="s">
        <v>567</v>
      </c>
      <c r="E164" s="70">
        <v>3</v>
      </c>
      <c r="F164" s="70" t="e">
        <f>+((+#REF!*4)*100)/#REF!</f>
        <v>#REF!</v>
      </c>
      <c r="G164" s="70" t="e">
        <f>+((+#REF!*4)*100)/#REF!</f>
        <v>#REF!</v>
      </c>
      <c r="H164" s="70" t="e">
        <f>+((+#REF!*4)*100)/#REF!</f>
        <v>#REF!</v>
      </c>
      <c r="I164" s="69"/>
      <c r="J164" s="167"/>
      <c r="K164" s="168"/>
      <c r="L164" s="168"/>
      <c r="M164" s="168"/>
      <c r="N164" s="169"/>
    </row>
    <row r="165" spans="1:14" ht="12.75">
      <c r="A165" s="133"/>
      <c r="B165" s="177"/>
      <c r="C165" s="62"/>
      <c r="D165" s="64" t="s">
        <v>116</v>
      </c>
      <c r="E165" s="80">
        <v>0.1</v>
      </c>
      <c r="F165" s="70" t="e">
        <f>+((+#REF!*4)*100)/#REF!</f>
        <v>#REF!</v>
      </c>
      <c r="G165" s="70" t="e">
        <f>+((+#REF!*4)*100)/#REF!</f>
        <v>#REF!</v>
      </c>
      <c r="H165" s="70" t="e">
        <f>+((+#REF!*4)*100)/#REF!</f>
        <v>#REF!</v>
      </c>
      <c r="I165" s="69"/>
      <c r="J165" s="167"/>
      <c r="K165" s="168"/>
      <c r="L165" s="168"/>
      <c r="M165" s="168"/>
      <c r="N165" s="169"/>
    </row>
    <row r="166" spans="1:14" ht="12.75">
      <c r="A166" s="133"/>
      <c r="B166" s="177"/>
      <c r="C166" s="62"/>
      <c r="D166" s="64" t="s">
        <v>194</v>
      </c>
      <c r="E166" s="80" t="s">
        <v>170</v>
      </c>
      <c r="F166" s="70" t="e">
        <f>+((+#REF!*4)*100)/#REF!</f>
        <v>#REF!</v>
      </c>
      <c r="G166" s="70" t="e">
        <f>+((+#REF!*4)*100)/#REF!</f>
        <v>#REF!</v>
      </c>
      <c r="H166" s="70" t="e">
        <f>+((+#REF!*4)*100)/#REF!</f>
        <v>#REF!</v>
      </c>
      <c r="I166" s="69"/>
      <c r="J166" s="167"/>
      <c r="K166" s="168"/>
      <c r="L166" s="168"/>
      <c r="M166" s="168"/>
      <c r="N166" s="169"/>
    </row>
    <row r="167" spans="1:14" ht="12.75">
      <c r="A167" s="133"/>
      <c r="B167" s="177"/>
      <c r="C167" s="62"/>
      <c r="D167" s="64" t="s">
        <v>544</v>
      </c>
      <c r="E167" s="80" t="s">
        <v>170</v>
      </c>
      <c r="F167" s="70" t="e">
        <f>+((+#REF!*4)*100)/#REF!</f>
        <v>#REF!</v>
      </c>
      <c r="G167" s="70" t="e">
        <f>+((+#REF!*4)*100)/#REF!</f>
        <v>#REF!</v>
      </c>
      <c r="H167" s="70" t="e">
        <f>+((+#REF!*4)*100)/#REF!</f>
        <v>#REF!</v>
      </c>
      <c r="I167" s="69"/>
      <c r="J167" s="167"/>
      <c r="K167" s="168"/>
      <c r="L167" s="168"/>
      <c r="M167" s="168"/>
      <c r="N167" s="169"/>
    </row>
    <row r="168" spans="1:14" ht="12.75">
      <c r="A168" s="133"/>
      <c r="B168" s="177"/>
      <c r="C168" s="62"/>
      <c r="D168" s="64" t="s">
        <v>198</v>
      </c>
      <c r="E168" s="70">
        <v>80</v>
      </c>
      <c r="F168" s="70" t="e">
        <f>+((+#REF!*4)*100)/#REF!</f>
        <v>#REF!</v>
      </c>
      <c r="G168" s="70" t="e">
        <f>+((+#REF!*4)*100)/#REF!</f>
        <v>#REF!</v>
      </c>
      <c r="H168" s="70" t="e">
        <f>+((+#REF!*4)*100)/#REF!</f>
        <v>#REF!</v>
      </c>
      <c r="I168" s="69"/>
      <c r="J168" s="167"/>
      <c r="K168" s="168"/>
      <c r="L168" s="168"/>
      <c r="M168" s="168"/>
      <c r="N168" s="169"/>
    </row>
    <row r="169" spans="1:14" ht="12.75">
      <c r="A169" s="133"/>
      <c r="B169" s="177"/>
      <c r="C169" s="62"/>
      <c r="D169" s="64"/>
      <c r="E169" s="70"/>
      <c r="F169" s="70" t="e">
        <f>+((+#REF!*4)*100)/#REF!</f>
        <v>#REF!</v>
      </c>
      <c r="G169" s="70" t="e">
        <f>+((+#REF!*4)*100)/#REF!</f>
        <v>#REF!</v>
      </c>
      <c r="H169" s="70" t="e">
        <f>+((+#REF!*4)*100)/#REF!</f>
        <v>#REF!</v>
      </c>
      <c r="I169" s="69"/>
      <c r="J169" s="167"/>
      <c r="K169" s="168"/>
      <c r="L169" s="168"/>
      <c r="M169" s="168"/>
      <c r="N169" s="169"/>
    </row>
    <row r="170" spans="1:14" ht="12.75">
      <c r="A170" s="133"/>
      <c r="B170" s="177"/>
      <c r="C170" s="62"/>
      <c r="D170" s="64"/>
      <c r="E170" s="70"/>
      <c r="F170" s="70" t="e">
        <f>+((+#REF!*4)*100)/#REF!</f>
        <v>#REF!</v>
      </c>
      <c r="G170" s="70" t="e">
        <f>+((+#REF!*4)*100)/#REF!</f>
        <v>#REF!</v>
      </c>
      <c r="H170" s="70" t="e">
        <f>+((+#REF!*4)*100)/#REF!</f>
        <v>#REF!</v>
      </c>
      <c r="I170" s="69"/>
      <c r="J170" s="167"/>
      <c r="K170" s="168"/>
      <c r="L170" s="168"/>
      <c r="M170" s="168"/>
      <c r="N170" s="169"/>
    </row>
    <row r="171" spans="1:14" ht="12.75">
      <c r="A171" s="133"/>
      <c r="B171" s="177"/>
      <c r="C171" s="62"/>
      <c r="D171" s="64"/>
      <c r="E171" s="70"/>
      <c r="F171" s="70" t="e">
        <f>+((+#REF!*4)*100)/#REF!</f>
        <v>#REF!</v>
      </c>
      <c r="G171" s="70" t="e">
        <f>+((+#REF!*4)*100)/#REF!</f>
        <v>#REF!</v>
      </c>
      <c r="H171" s="70" t="e">
        <f>+((+#REF!*4)*100)/#REF!</f>
        <v>#REF!</v>
      </c>
      <c r="I171" s="69"/>
      <c r="J171" s="167"/>
      <c r="K171" s="168"/>
      <c r="L171" s="168"/>
      <c r="M171" s="168"/>
      <c r="N171" s="169"/>
    </row>
    <row r="172" spans="1:14" ht="12.75">
      <c r="A172" s="133"/>
      <c r="B172" s="177"/>
      <c r="C172" s="62"/>
      <c r="D172" s="64"/>
      <c r="E172" s="70"/>
      <c r="F172" s="70" t="e">
        <f>+((+#REF!*4)*100)/#REF!</f>
        <v>#REF!</v>
      </c>
      <c r="G172" s="70" t="e">
        <f>+((+#REF!*4)*100)/#REF!</f>
        <v>#REF!</v>
      </c>
      <c r="H172" s="70" t="e">
        <f>+((+#REF!*4)*100)/#REF!</f>
        <v>#REF!</v>
      </c>
      <c r="I172" s="69"/>
      <c r="J172" s="167"/>
      <c r="K172" s="168"/>
      <c r="L172" s="168"/>
      <c r="M172" s="168"/>
      <c r="N172" s="169"/>
    </row>
    <row r="173" spans="1:14" ht="12.75">
      <c r="A173" s="133"/>
      <c r="B173" s="177"/>
      <c r="C173" s="62"/>
      <c r="D173" s="64"/>
      <c r="E173" s="70"/>
      <c r="F173" s="70" t="e">
        <f>+((+#REF!*4)*100)/#REF!</f>
        <v>#REF!</v>
      </c>
      <c r="G173" s="70" t="e">
        <f>+((+#REF!*4)*100)/#REF!</f>
        <v>#REF!</v>
      </c>
      <c r="H173" s="70" t="e">
        <f>+((+#REF!*4)*100)/#REF!</f>
        <v>#REF!</v>
      </c>
      <c r="I173" s="69"/>
      <c r="J173" s="167"/>
      <c r="K173" s="168"/>
      <c r="L173" s="168"/>
      <c r="M173" s="168"/>
      <c r="N173" s="169"/>
    </row>
    <row r="174" spans="1:14" ht="12.75">
      <c r="A174" s="133"/>
      <c r="B174" s="177"/>
      <c r="C174" s="62"/>
      <c r="D174" s="64"/>
      <c r="E174" s="70"/>
      <c r="F174" s="70" t="e">
        <f>+((+#REF!*4)*100)/#REF!</f>
        <v>#REF!</v>
      </c>
      <c r="G174" s="70" t="e">
        <f>+((+#REF!*4)*100)/#REF!</f>
        <v>#REF!</v>
      </c>
      <c r="H174" s="70" t="e">
        <f>+((+#REF!*4)*100)/#REF!</f>
        <v>#REF!</v>
      </c>
      <c r="I174" s="69"/>
      <c r="J174" s="167"/>
      <c r="K174" s="168"/>
      <c r="L174" s="168"/>
      <c r="M174" s="168"/>
      <c r="N174" s="169"/>
    </row>
    <row r="175" spans="1:14" ht="12.75">
      <c r="A175" s="133"/>
      <c r="B175" s="177"/>
      <c r="C175" s="62"/>
      <c r="D175" s="64"/>
      <c r="E175" s="70"/>
      <c r="F175" s="70" t="e">
        <f>+((+#REF!*4)*100)/#REF!</f>
        <v>#REF!</v>
      </c>
      <c r="G175" s="70" t="e">
        <f>+((+#REF!*4)*100)/#REF!</f>
        <v>#REF!</v>
      </c>
      <c r="H175" s="70" t="e">
        <f>+((+#REF!*4)*100)/#REF!</f>
        <v>#REF!</v>
      </c>
      <c r="I175" s="69"/>
      <c r="J175" s="167"/>
      <c r="K175" s="168"/>
      <c r="L175" s="168"/>
      <c r="M175" s="168"/>
      <c r="N175" s="169"/>
    </row>
    <row r="176" spans="1:14" ht="12.75">
      <c r="A176" s="133"/>
      <c r="B176" s="177"/>
      <c r="C176" s="62"/>
      <c r="D176" s="64"/>
      <c r="E176" s="70"/>
      <c r="F176" s="70" t="e">
        <f>+((+#REF!*4)*100)/#REF!</f>
        <v>#REF!</v>
      </c>
      <c r="G176" s="70" t="e">
        <f>+((+#REF!*4)*100)/#REF!</f>
        <v>#REF!</v>
      </c>
      <c r="H176" s="70" t="e">
        <f>+((+#REF!*4)*100)/#REF!</f>
        <v>#REF!</v>
      </c>
      <c r="I176" s="69"/>
      <c r="J176" s="167"/>
      <c r="K176" s="168"/>
      <c r="L176" s="168"/>
      <c r="M176" s="168"/>
      <c r="N176" s="169"/>
    </row>
    <row r="177" spans="1:14" ht="12.75">
      <c r="A177" s="133"/>
      <c r="B177" s="177"/>
      <c r="C177" s="62"/>
      <c r="D177" s="64"/>
      <c r="E177" s="70"/>
      <c r="F177" s="70" t="e">
        <f>+((+#REF!*4)*100)/#REF!</f>
        <v>#REF!</v>
      </c>
      <c r="G177" s="70" t="e">
        <f>+((+#REF!*4)*100)/#REF!</f>
        <v>#REF!</v>
      </c>
      <c r="H177" s="70" t="e">
        <f>+((+#REF!*4)*100)/#REF!</f>
        <v>#REF!</v>
      </c>
      <c r="I177" s="69"/>
      <c r="J177" s="167"/>
      <c r="K177" s="168"/>
      <c r="L177" s="168"/>
      <c r="M177" s="168"/>
      <c r="N177" s="169"/>
    </row>
    <row r="178" spans="1:14" ht="12.75">
      <c r="A178" s="133"/>
      <c r="B178" s="177"/>
      <c r="C178" s="62"/>
      <c r="D178" s="64"/>
      <c r="E178" s="70"/>
      <c r="F178" s="68"/>
      <c r="G178" s="68"/>
      <c r="H178" s="68"/>
      <c r="I178" s="69"/>
      <c r="J178" s="167"/>
      <c r="K178" s="168"/>
      <c r="L178" s="168"/>
      <c r="M178" s="168"/>
      <c r="N178" s="169"/>
    </row>
    <row r="179" spans="1:14" ht="12.75">
      <c r="A179" s="133"/>
      <c r="B179" s="178"/>
      <c r="C179" s="62"/>
      <c r="D179" s="71"/>
      <c r="E179" s="72"/>
      <c r="F179" s="73" t="e">
        <f>SUM(F160:F177)</f>
        <v>#REF!</v>
      </c>
      <c r="G179" s="73" t="e">
        <f>SUM(G160:G177)</f>
        <v>#REF!</v>
      </c>
      <c r="H179" s="73" t="e">
        <f>SUM(H160:H177)</f>
        <v>#REF!</v>
      </c>
      <c r="I179" s="69"/>
      <c r="J179" s="170"/>
      <c r="K179" s="171"/>
      <c r="L179" s="171"/>
      <c r="M179" s="171"/>
      <c r="N179" s="172"/>
    </row>
    <row r="180" spans="2:14" ht="12.75">
      <c r="B180" s="61"/>
      <c r="C180" s="62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</row>
    <row r="181" spans="2:14" ht="12.75">
      <c r="B181" s="61"/>
      <c r="C181" s="62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</row>
    <row r="182" spans="1:14" ht="12.75">
      <c r="A182" s="173" t="s">
        <v>359</v>
      </c>
      <c r="B182" s="173" t="s">
        <v>360</v>
      </c>
      <c r="C182" s="88"/>
      <c r="D182" s="175" t="s">
        <v>105</v>
      </c>
      <c r="E182" s="89" t="s">
        <v>106</v>
      </c>
      <c r="F182" s="89" t="s">
        <v>107</v>
      </c>
      <c r="G182" s="89" t="s">
        <v>108</v>
      </c>
      <c r="H182" s="89" t="s">
        <v>109</v>
      </c>
      <c r="I182" s="90"/>
      <c r="J182" s="175" t="s">
        <v>110</v>
      </c>
      <c r="K182" s="175"/>
      <c r="L182" s="175"/>
      <c r="M182" s="175"/>
      <c r="N182" s="175"/>
    </row>
    <row r="183" spans="1:14" ht="12.75">
      <c r="A183" s="174"/>
      <c r="B183" s="174"/>
      <c r="C183" s="88"/>
      <c r="D183" s="174"/>
      <c r="E183" s="91" t="s">
        <v>111</v>
      </c>
      <c r="F183" s="92"/>
      <c r="G183" s="92"/>
      <c r="H183" s="92"/>
      <c r="I183" s="93"/>
      <c r="J183" s="174"/>
      <c r="K183" s="174"/>
      <c r="L183" s="174"/>
      <c r="M183" s="174"/>
      <c r="N183" s="174"/>
    </row>
    <row r="184" spans="1:14" ht="12.75">
      <c r="A184" s="133">
        <v>12</v>
      </c>
      <c r="B184" s="176" t="s">
        <v>393</v>
      </c>
      <c r="C184" s="63"/>
      <c r="D184" s="64" t="s">
        <v>183</v>
      </c>
      <c r="E184" s="65">
        <v>160</v>
      </c>
      <c r="F184" s="66" t="s">
        <v>113</v>
      </c>
      <c r="G184" s="66" t="s">
        <v>113</v>
      </c>
      <c r="H184" s="66" t="s">
        <v>113</v>
      </c>
      <c r="I184" s="67"/>
      <c r="J184" s="164" t="s">
        <v>620</v>
      </c>
      <c r="K184" s="165"/>
      <c r="L184" s="165"/>
      <c r="M184" s="165"/>
      <c r="N184" s="166"/>
    </row>
    <row r="185" spans="1:14" ht="12.75">
      <c r="A185" s="133"/>
      <c r="B185" s="177"/>
      <c r="C185" s="62"/>
      <c r="D185" s="64" t="s">
        <v>578</v>
      </c>
      <c r="E185" s="70">
        <v>60</v>
      </c>
      <c r="F185" s="68" t="e">
        <f>+((+#REF!*4)*100)/#REF!</f>
        <v>#REF!</v>
      </c>
      <c r="G185" s="68" t="e">
        <f>+((+#REF!*4)*100)/#REF!</f>
        <v>#REF!</v>
      </c>
      <c r="H185" s="68" t="e">
        <f>+((+#REF!*4)*100)/#REF!</f>
        <v>#REF!</v>
      </c>
      <c r="I185" s="69"/>
      <c r="J185" s="167"/>
      <c r="K185" s="168"/>
      <c r="L185" s="168"/>
      <c r="M185" s="168"/>
      <c r="N185" s="169"/>
    </row>
    <row r="186" spans="1:14" ht="12.75">
      <c r="A186" s="133"/>
      <c r="B186" s="177"/>
      <c r="C186" s="62"/>
      <c r="D186" s="64" t="s">
        <v>195</v>
      </c>
      <c r="E186" s="70">
        <v>45</v>
      </c>
      <c r="F186" s="70" t="e">
        <f>+((+#REF!*4)*100)/#REF!</f>
        <v>#REF!</v>
      </c>
      <c r="G186" s="70" t="e">
        <f>+((+#REF!*4)*100)/#REF!</f>
        <v>#REF!</v>
      </c>
      <c r="H186" s="70" t="e">
        <f>+((+#REF!*4)*100)/#REF!</f>
        <v>#REF!</v>
      </c>
      <c r="I186" s="69"/>
      <c r="J186" s="167"/>
      <c r="K186" s="168"/>
      <c r="L186" s="168"/>
      <c r="M186" s="168"/>
      <c r="N186" s="169"/>
    </row>
    <row r="187" spans="1:14" ht="12.75">
      <c r="A187" s="133"/>
      <c r="B187" s="177"/>
      <c r="C187" s="62"/>
      <c r="D187" s="64" t="s">
        <v>166</v>
      </c>
      <c r="E187" s="70">
        <v>35</v>
      </c>
      <c r="F187" s="70" t="e">
        <f>+((+#REF!*4)*100)/#REF!</f>
        <v>#REF!</v>
      </c>
      <c r="G187" s="70" t="e">
        <f>+((+#REF!*4)*100)/#REF!</f>
        <v>#REF!</v>
      </c>
      <c r="H187" s="70" t="e">
        <f>+((+#REF!*4)*100)/#REF!</f>
        <v>#REF!</v>
      </c>
      <c r="I187" s="69"/>
      <c r="J187" s="167"/>
      <c r="K187" s="168"/>
      <c r="L187" s="168"/>
      <c r="M187" s="168"/>
      <c r="N187" s="169"/>
    </row>
    <row r="188" spans="1:14" ht="12.75">
      <c r="A188" s="133"/>
      <c r="B188" s="177"/>
      <c r="C188" s="62"/>
      <c r="D188" s="64" t="s">
        <v>167</v>
      </c>
      <c r="E188" s="70">
        <v>25</v>
      </c>
      <c r="F188" s="70" t="e">
        <f>+((+#REF!*4)*100)/#REF!</f>
        <v>#REF!</v>
      </c>
      <c r="G188" s="70" t="e">
        <f>+((+#REF!*4)*100)/#REF!</f>
        <v>#REF!</v>
      </c>
      <c r="H188" s="70" t="e">
        <f>+((+#REF!*4)*100)/#REF!</f>
        <v>#REF!</v>
      </c>
      <c r="I188" s="69"/>
      <c r="J188" s="167"/>
      <c r="K188" s="168"/>
      <c r="L188" s="168"/>
      <c r="M188" s="168"/>
      <c r="N188" s="169"/>
    </row>
    <row r="189" spans="1:14" ht="12.75">
      <c r="A189" s="133"/>
      <c r="B189" s="177"/>
      <c r="C189" s="62"/>
      <c r="D189" s="64" t="s">
        <v>168</v>
      </c>
      <c r="E189" s="70">
        <v>3</v>
      </c>
      <c r="F189" s="70" t="e">
        <f>+((+#REF!*4)*100)/#REF!</f>
        <v>#REF!</v>
      </c>
      <c r="G189" s="70" t="e">
        <f>+((+#REF!*4)*100)/#REF!</f>
        <v>#REF!</v>
      </c>
      <c r="H189" s="70" t="e">
        <f>+((+#REF!*4)*100)/#REF!</f>
        <v>#REF!</v>
      </c>
      <c r="I189" s="69"/>
      <c r="J189" s="167"/>
      <c r="K189" s="168"/>
      <c r="L189" s="168"/>
      <c r="M189" s="168"/>
      <c r="N189" s="169"/>
    </row>
    <row r="190" spans="1:14" ht="12.75">
      <c r="A190" s="133"/>
      <c r="B190" s="177"/>
      <c r="C190" s="62"/>
      <c r="D190" s="64" t="s">
        <v>116</v>
      </c>
      <c r="E190" s="70">
        <v>0.2</v>
      </c>
      <c r="F190" s="70" t="e">
        <f>+((+#REF!*4)*100)/#REF!</f>
        <v>#REF!</v>
      </c>
      <c r="G190" s="70" t="e">
        <f>+((+#REF!*4)*100)/#REF!</f>
        <v>#REF!</v>
      </c>
      <c r="H190" s="70" t="e">
        <f>+((+#REF!*4)*100)/#REF!</f>
        <v>#REF!</v>
      </c>
      <c r="I190" s="69"/>
      <c r="J190" s="167"/>
      <c r="K190" s="168"/>
      <c r="L190" s="168"/>
      <c r="M190" s="168"/>
      <c r="N190" s="169"/>
    </row>
    <row r="191" spans="1:14" ht="12.75">
      <c r="A191" s="133"/>
      <c r="B191" s="177"/>
      <c r="C191" s="62"/>
      <c r="D191" s="64" t="s">
        <v>194</v>
      </c>
      <c r="E191" s="80" t="s">
        <v>170</v>
      </c>
      <c r="F191" s="70" t="e">
        <f>+((+#REF!*4)*100)/#REF!</f>
        <v>#REF!</v>
      </c>
      <c r="G191" s="70" t="e">
        <f>+((+#REF!*4)*100)/#REF!</f>
        <v>#REF!</v>
      </c>
      <c r="H191" s="70" t="e">
        <f>+((+#REF!*4)*100)/#REF!</f>
        <v>#REF!</v>
      </c>
      <c r="I191" s="69"/>
      <c r="J191" s="167"/>
      <c r="K191" s="168"/>
      <c r="L191" s="168"/>
      <c r="M191" s="168"/>
      <c r="N191" s="169"/>
    </row>
    <row r="192" spans="1:14" ht="12.75">
      <c r="A192" s="133"/>
      <c r="B192" s="177"/>
      <c r="C192" s="62"/>
      <c r="D192" s="64" t="s">
        <v>544</v>
      </c>
      <c r="E192" s="70" t="s">
        <v>170</v>
      </c>
      <c r="F192" s="70" t="e">
        <f>+((+#REF!*4)*100)/#REF!</f>
        <v>#REF!</v>
      </c>
      <c r="G192" s="70" t="e">
        <f>+((+#REF!*4)*100)/#REF!</f>
        <v>#REF!</v>
      </c>
      <c r="H192" s="70" t="e">
        <f>+((+#REF!*4)*100)/#REF!</f>
        <v>#REF!</v>
      </c>
      <c r="I192" s="69"/>
      <c r="J192" s="167"/>
      <c r="K192" s="168"/>
      <c r="L192" s="168"/>
      <c r="M192" s="168"/>
      <c r="N192" s="169"/>
    </row>
    <row r="193" spans="1:14" ht="12.75">
      <c r="A193" s="133"/>
      <c r="B193" s="177"/>
      <c r="C193" s="62"/>
      <c r="D193" s="64" t="s">
        <v>618</v>
      </c>
      <c r="E193" s="70">
        <v>30</v>
      </c>
      <c r="F193" s="70" t="e">
        <f>+((+#REF!*4)*100)/#REF!</f>
        <v>#REF!</v>
      </c>
      <c r="G193" s="70" t="e">
        <f>+((+#REF!*4)*100)/#REF!</f>
        <v>#REF!</v>
      </c>
      <c r="H193" s="70" t="e">
        <f>+((+#REF!*4)*100)/#REF!</f>
        <v>#REF!</v>
      </c>
      <c r="I193" s="69"/>
      <c r="J193" s="167"/>
      <c r="K193" s="168"/>
      <c r="L193" s="168"/>
      <c r="M193" s="168"/>
      <c r="N193" s="169"/>
    </row>
    <row r="194" spans="1:14" ht="12.75">
      <c r="A194" s="133"/>
      <c r="B194" s="177"/>
      <c r="C194" s="62"/>
      <c r="D194" s="64" t="s">
        <v>116</v>
      </c>
      <c r="E194" s="70">
        <v>0.2</v>
      </c>
      <c r="F194" s="70" t="e">
        <f>+((+#REF!*4)*100)/#REF!</f>
        <v>#REF!</v>
      </c>
      <c r="G194" s="70" t="e">
        <f>+((+#REF!*4)*100)/#REF!</f>
        <v>#REF!</v>
      </c>
      <c r="H194" s="70" t="e">
        <f>+((+#REF!*4)*100)/#REF!</f>
        <v>#REF!</v>
      </c>
      <c r="I194" s="69"/>
      <c r="J194" s="167"/>
      <c r="K194" s="168"/>
      <c r="L194" s="168"/>
      <c r="M194" s="168"/>
      <c r="N194" s="169"/>
    </row>
    <row r="195" spans="1:14" ht="12.75">
      <c r="A195" s="133"/>
      <c r="B195" s="177"/>
      <c r="C195" s="62"/>
      <c r="D195" s="64" t="s">
        <v>619</v>
      </c>
      <c r="E195" s="70">
        <v>30</v>
      </c>
      <c r="F195" s="70" t="e">
        <f>+((+#REF!*4)*100)/#REF!</f>
        <v>#REF!</v>
      </c>
      <c r="G195" s="70" t="e">
        <f>+((+#REF!*4)*100)/#REF!</f>
        <v>#REF!</v>
      </c>
      <c r="H195" s="70" t="e">
        <f>+((+#REF!*4)*100)/#REF!</f>
        <v>#REF!</v>
      </c>
      <c r="I195" s="69"/>
      <c r="J195" s="167"/>
      <c r="K195" s="168"/>
      <c r="L195" s="168"/>
      <c r="M195" s="168"/>
      <c r="N195" s="169"/>
    </row>
    <row r="196" spans="1:14" ht="12.75">
      <c r="A196" s="133"/>
      <c r="B196" s="177"/>
      <c r="C196" s="62"/>
      <c r="D196" s="64"/>
      <c r="E196" s="70"/>
      <c r="F196" s="70" t="e">
        <f>+((+#REF!*4)*100)/#REF!</f>
        <v>#REF!</v>
      </c>
      <c r="G196" s="70" t="e">
        <f>+((+#REF!*4)*100)/#REF!</f>
        <v>#REF!</v>
      </c>
      <c r="H196" s="70" t="e">
        <f>+((+#REF!*4)*100)/#REF!</f>
        <v>#REF!</v>
      </c>
      <c r="I196" s="69"/>
      <c r="J196" s="167"/>
      <c r="K196" s="168"/>
      <c r="L196" s="168"/>
      <c r="M196" s="168"/>
      <c r="N196" s="169"/>
    </row>
    <row r="197" spans="1:14" ht="12.75">
      <c r="A197" s="133"/>
      <c r="B197" s="177"/>
      <c r="C197" s="62"/>
      <c r="D197" s="64"/>
      <c r="E197" s="70"/>
      <c r="F197" s="70" t="e">
        <f>+((+#REF!*4)*100)/#REF!</f>
        <v>#REF!</v>
      </c>
      <c r="G197" s="70" t="e">
        <f>+((+#REF!*4)*100)/#REF!</f>
        <v>#REF!</v>
      </c>
      <c r="H197" s="70" t="e">
        <f>+((+#REF!*4)*100)/#REF!</f>
        <v>#REF!</v>
      </c>
      <c r="I197" s="69"/>
      <c r="J197" s="167"/>
      <c r="K197" s="168"/>
      <c r="L197" s="168"/>
      <c r="M197" s="168"/>
      <c r="N197" s="169"/>
    </row>
    <row r="198" spans="1:14" ht="12.75">
      <c r="A198" s="133"/>
      <c r="B198" s="177"/>
      <c r="C198" s="62"/>
      <c r="D198" s="64"/>
      <c r="E198" s="70"/>
      <c r="F198" s="70" t="e">
        <f>+((+#REF!*4)*100)/#REF!</f>
        <v>#REF!</v>
      </c>
      <c r="G198" s="70" t="e">
        <f>+((+#REF!*4)*100)/#REF!</f>
        <v>#REF!</v>
      </c>
      <c r="H198" s="70" t="e">
        <f>+((+#REF!*4)*100)/#REF!</f>
        <v>#REF!</v>
      </c>
      <c r="I198" s="69"/>
      <c r="J198" s="167"/>
      <c r="K198" s="168"/>
      <c r="L198" s="168"/>
      <c r="M198" s="168"/>
      <c r="N198" s="169"/>
    </row>
    <row r="199" spans="1:14" ht="12.75">
      <c r="A199" s="133"/>
      <c r="B199" s="177"/>
      <c r="C199" s="62"/>
      <c r="D199" s="64"/>
      <c r="E199" s="70"/>
      <c r="F199" s="70" t="e">
        <f>+((+#REF!*4)*100)/#REF!</f>
        <v>#REF!</v>
      </c>
      <c r="G199" s="70" t="e">
        <f>+((+#REF!*4)*100)/#REF!</f>
        <v>#REF!</v>
      </c>
      <c r="H199" s="70" t="e">
        <f>+((+#REF!*4)*100)/#REF!</f>
        <v>#REF!</v>
      </c>
      <c r="I199" s="69"/>
      <c r="J199" s="167"/>
      <c r="K199" s="168"/>
      <c r="L199" s="168"/>
      <c r="M199" s="168"/>
      <c r="N199" s="169"/>
    </row>
    <row r="200" spans="1:14" ht="12.75">
      <c r="A200" s="133"/>
      <c r="B200" s="177"/>
      <c r="C200" s="62"/>
      <c r="D200" s="64"/>
      <c r="E200" s="70"/>
      <c r="F200" s="70" t="e">
        <f>+((+#REF!*4)*100)/#REF!</f>
        <v>#REF!</v>
      </c>
      <c r="G200" s="70" t="e">
        <f>+((+#REF!*4)*100)/#REF!</f>
        <v>#REF!</v>
      </c>
      <c r="H200" s="70" t="e">
        <f>+((+#REF!*4)*100)/#REF!</f>
        <v>#REF!</v>
      </c>
      <c r="I200" s="69"/>
      <c r="J200" s="167"/>
      <c r="K200" s="168"/>
      <c r="L200" s="168"/>
      <c r="M200" s="168"/>
      <c r="N200" s="169"/>
    </row>
    <row r="201" spans="1:14" ht="12.75">
      <c r="A201" s="133"/>
      <c r="B201" s="177"/>
      <c r="C201" s="62"/>
      <c r="D201" s="64"/>
      <c r="E201" s="70"/>
      <c r="F201" s="70" t="e">
        <f>+((+#REF!*4)*100)/#REF!</f>
        <v>#REF!</v>
      </c>
      <c r="G201" s="70" t="e">
        <f>+((+#REF!*4)*100)/#REF!</f>
        <v>#REF!</v>
      </c>
      <c r="H201" s="70" t="e">
        <f>+((+#REF!*4)*100)/#REF!</f>
        <v>#REF!</v>
      </c>
      <c r="I201" s="69"/>
      <c r="J201" s="167"/>
      <c r="K201" s="168"/>
      <c r="L201" s="168"/>
      <c r="M201" s="168"/>
      <c r="N201" s="169"/>
    </row>
    <row r="202" spans="1:14" ht="12.75">
      <c r="A202" s="133"/>
      <c r="B202" s="177"/>
      <c r="C202" s="62"/>
      <c r="D202" s="64"/>
      <c r="E202" s="70"/>
      <c r="F202" s="70" t="e">
        <f>+((+#REF!*4)*100)/#REF!</f>
        <v>#REF!</v>
      </c>
      <c r="G202" s="70" t="e">
        <f>+((+#REF!*4)*100)/#REF!</f>
        <v>#REF!</v>
      </c>
      <c r="H202" s="70" t="e">
        <f>+((+#REF!*4)*100)/#REF!</f>
        <v>#REF!</v>
      </c>
      <c r="I202" s="69"/>
      <c r="J202" s="167"/>
      <c r="K202" s="168"/>
      <c r="L202" s="168"/>
      <c r="M202" s="168"/>
      <c r="N202" s="169"/>
    </row>
    <row r="203" spans="1:14" ht="12.75">
      <c r="A203" s="133"/>
      <c r="B203" s="177"/>
      <c r="C203" s="62"/>
      <c r="D203" s="64"/>
      <c r="E203" s="70"/>
      <c r="F203" s="68"/>
      <c r="G203" s="68"/>
      <c r="H203" s="68"/>
      <c r="I203" s="69"/>
      <c r="J203" s="167"/>
      <c r="K203" s="168"/>
      <c r="L203" s="168"/>
      <c r="M203" s="168"/>
      <c r="N203" s="169"/>
    </row>
    <row r="204" spans="1:14" ht="12.75">
      <c r="A204" s="133"/>
      <c r="B204" s="178"/>
      <c r="C204" s="62"/>
      <c r="D204" s="71"/>
      <c r="E204" s="72"/>
      <c r="F204" s="73" t="e">
        <f>SUM(F185:F202)</f>
        <v>#REF!</v>
      </c>
      <c r="G204" s="73" t="e">
        <f>SUM(G185:G202)</f>
        <v>#REF!</v>
      </c>
      <c r="H204" s="73" t="e">
        <f>SUM(H185:H202)</f>
        <v>#REF!</v>
      </c>
      <c r="I204" s="69"/>
      <c r="J204" s="170"/>
      <c r="K204" s="171"/>
      <c r="L204" s="171"/>
      <c r="M204" s="171"/>
      <c r="N204" s="172"/>
    </row>
    <row r="205" spans="2:14" ht="12.75">
      <c r="B205" s="61"/>
      <c r="C205" s="62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</row>
    <row r="206" spans="2:14" ht="12.75">
      <c r="B206" s="61"/>
      <c r="C206" s="62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</row>
    <row r="207" spans="1:14" ht="12.75">
      <c r="A207" s="173" t="s">
        <v>359</v>
      </c>
      <c r="B207" s="173" t="s">
        <v>360</v>
      </c>
      <c r="C207" s="88"/>
      <c r="D207" s="175" t="s">
        <v>105</v>
      </c>
      <c r="E207" s="89" t="s">
        <v>106</v>
      </c>
      <c r="F207" s="89" t="s">
        <v>107</v>
      </c>
      <c r="G207" s="89" t="s">
        <v>108</v>
      </c>
      <c r="H207" s="89" t="s">
        <v>109</v>
      </c>
      <c r="I207" s="90"/>
      <c r="J207" s="175" t="s">
        <v>110</v>
      </c>
      <c r="K207" s="175"/>
      <c r="L207" s="175"/>
      <c r="M207" s="175"/>
      <c r="N207" s="175"/>
    </row>
    <row r="208" spans="1:14" ht="12.75">
      <c r="A208" s="174"/>
      <c r="B208" s="174"/>
      <c r="C208" s="88"/>
      <c r="D208" s="174"/>
      <c r="E208" s="91" t="s">
        <v>111</v>
      </c>
      <c r="F208" s="92"/>
      <c r="G208" s="92"/>
      <c r="H208" s="92"/>
      <c r="I208" s="93"/>
      <c r="J208" s="174"/>
      <c r="K208" s="174"/>
      <c r="L208" s="174"/>
      <c r="M208" s="174"/>
      <c r="N208" s="174"/>
    </row>
    <row r="209" spans="1:14" ht="12.75">
      <c r="A209" s="133">
        <v>15</v>
      </c>
      <c r="B209" s="176" t="s">
        <v>199</v>
      </c>
      <c r="C209" s="63"/>
      <c r="D209" s="64" t="s">
        <v>200</v>
      </c>
      <c r="E209" s="65">
        <v>220</v>
      </c>
      <c r="F209" s="66" t="s">
        <v>113</v>
      </c>
      <c r="G209" s="66" t="s">
        <v>113</v>
      </c>
      <c r="H209" s="66" t="s">
        <v>113</v>
      </c>
      <c r="I209" s="67"/>
      <c r="J209" s="164" t="s">
        <v>201</v>
      </c>
      <c r="K209" s="165"/>
      <c r="L209" s="165"/>
      <c r="M209" s="165"/>
      <c r="N209" s="166"/>
    </row>
    <row r="210" spans="1:14" ht="12.75">
      <c r="A210" s="133"/>
      <c r="B210" s="177"/>
      <c r="C210" s="62"/>
      <c r="D210" s="64" t="s">
        <v>116</v>
      </c>
      <c r="E210" s="70">
        <v>0.2</v>
      </c>
      <c r="F210" s="68" t="e">
        <f>+((+#REF!*4)*100)/#REF!</f>
        <v>#REF!</v>
      </c>
      <c r="G210" s="68" t="e">
        <f>+((+#REF!*4)*100)/#REF!</f>
        <v>#REF!</v>
      </c>
      <c r="H210" s="68" t="e">
        <f>+((+#REF!*4)*100)/#REF!</f>
        <v>#REF!</v>
      </c>
      <c r="I210" s="69"/>
      <c r="J210" s="167"/>
      <c r="K210" s="168"/>
      <c r="L210" s="168"/>
      <c r="M210" s="168"/>
      <c r="N210" s="169"/>
    </row>
    <row r="211" spans="1:14" ht="12.75">
      <c r="A211" s="133"/>
      <c r="B211" s="177"/>
      <c r="C211" s="62"/>
      <c r="D211" s="64" t="s">
        <v>185</v>
      </c>
      <c r="E211" s="80" t="s">
        <v>170</v>
      </c>
      <c r="F211" s="70" t="e">
        <f>+((+#REF!*4)*100)/#REF!</f>
        <v>#REF!</v>
      </c>
      <c r="G211" s="70" t="e">
        <f>+((+#REF!*4)*100)/#REF!</f>
        <v>#REF!</v>
      </c>
      <c r="H211" s="70" t="e">
        <f>+((+#REF!*4)*100)/#REF!</f>
        <v>#REF!</v>
      </c>
      <c r="I211" s="69"/>
      <c r="J211" s="167"/>
      <c r="K211" s="168"/>
      <c r="L211" s="168"/>
      <c r="M211" s="168"/>
      <c r="N211" s="169"/>
    </row>
    <row r="212" spans="1:14" ht="12.75">
      <c r="A212" s="133"/>
      <c r="B212" s="177"/>
      <c r="C212" s="62"/>
      <c r="D212" s="64" t="s">
        <v>117</v>
      </c>
      <c r="E212" s="70">
        <v>1</v>
      </c>
      <c r="F212" s="70" t="e">
        <f>+((+#REF!*4)*100)/#REF!</f>
        <v>#REF!</v>
      </c>
      <c r="G212" s="70" t="e">
        <f>+((+#REF!*4)*100)/#REF!</f>
        <v>#REF!</v>
      </c>
      <c r="H212" s="70" t="e">
        <f>+((+#REF!*4)*100)/#REF!</f>
        <v>#REF!</v>
      </c>
      <c r="I212" s="69"/>
      <c r="J212" s="167"/>
      <c r="K212" s="168"/>
      <c r="L212" s="168"/>
      <c r="M212" s="168"/>
      <c r="N212" s="169"/>
    </row>
    <row r="213" spans="1:14" ht="12.75">
      <c r="A213" s="133"/>
      <c r="B213" s="177"/>
      <c r="C213" s="62"/>
      <c r="D213" s="64" t="s">
        <v>194</v>
      </c>
      <c r="E213" s="80" t="s">
        <v>170</v>
      </c>
      <c r="F213" s="70" t="e">
        <f>+((+#REF!*4)*100)/#REF!</f>
        <v>#REF!</v>
      </c>
      <c r="G213" s="70" t="e">
        <f>+((+#REF!*4)*100)/#REF!</f>
        <v>#REF!</v>
      </c>
      <c r="H213" s="70" t="e">
        <f>+((+#REF!*4)*100)/#REF!</f>
        <v>#REF!</v>
      </c>
      <c r="I213" s="69"/>
      <c r="J213" s="167"/>
      <c r="K213" s="168"/>
      <c r="L213" s="168"/>
      <c r="M213" s="168"/>
      <c r="N213" s="169"/>
    </row>
    <row r="214" spans="1:14" ht="12.75">
      <c r="A214" s="133"/>
      <c r="B214" s="177"/>
      <c r="C214" s="62"/>
      <c r="D214" s="64" t="s">
        <v>178</v>
      </c>
      <c r="E214" s="70">
        <v>60</v>
      </c>
      <c r="F214" s="70" t="e">
        <f>+((+#REF!*4)*100)/#REF!</f>
        <v>#REF!</v>
      </c>
      <c r="G214" s="70" t="e">
        <f>+((+#REF!*4)*100)/#REF!</f>
        <v>#REF!</v>
      </c>
      <c r="H214" s="70" t="e">
        <f>+((+#REF!*4)*100)/#REF!</f>
        <v>#REF!</v>
      </c>
      <c r="I214" s="69"/>
      <c r="J214" s="167"/>
      <c r="K214" s="168"/>
      <c r="L214" s="168"/>
      <c r="M214" s="168"/>
      <c r="N214" s="169"/>
    </row>
    <row r="215" spans="1:14" ht="12.75">
      <c r="A215" s="133"/>
      <c r="B215" s="177"/>
      <c r="C215" s="62"/>
      <c r="D215" s="64" t="s">
        <v>179</v>
      </c>
      <c r="E215" s="70">
        <v>30</v>
      </c>
      <c r="F215" s="70" t="e">
        <f>+((+#REF!*4)*100)/#REF!</f>
        <v>#REF!</v>
      </c>
      <c r="G215" s="70" t="e">
        <f>+((+#REF!*4)*100)/#REF!</f>
        <v>#REF!</v>
      </c>
      <c r="H215" s="70" t="e">
        <f>+((+#REF!*4)*100)/#REF!</f>
        <v>#REF!</v>
      </c>
      <c r="I215" s="69"/>
      <c r="J215" s="167"/>
      <c r="K215" s="168"/>
      <c r="L215" s="168"/>
      <c r="M215" s="168"/>
      <c r="N215" s="169"/>
    </row>
    <row r="216" spans="1:14" ht="12.75">
      <c r="A216" s="133"/>
      <c r="B216" s="177"/>
      <c r="C216" s="62"/>
      <c r="D216" s="64" t="s">
        <v>180</v>
      </c>
      <c r="E216" s="70">
        <v>20</v>
      </c>
      <c r="F216" s="70" t="e">
        <f>+((+#REF!*4)*100)/#REF!</f>
        <v>#REF!</v>
      </c>
      <c r="G216" s="70" t="e">
        <f>+((+#REF!*4)*100)/#REF!</f>
        <v>#REF!</v>
      </c>
      <c r="H216" s="70" t="e">
        <f>+((+#REF!*4)*100)/#REF!</f>
        <v>#REF!</v>
      </c>
      <c r="I216" s="69"/>
      <c r="J216" s="167"/>
      <c r="K216" s="168"/>
      <c r="L216" s="168"/>
      <c r="M216" s="168"/>
      <c r="N216" s="169"/>
    </row>
    <row r="217" spans="1:14" ht="12.75">
      <c r="A217" s="133"/>
      <c r="B217" s="177"/>
      <c r="C217" s="62"/>
      <c r="D217" s="64" t="s">
        <v>181</v>
      </c>
      <c r="E217" s="70">
        <v>3</v>
      </c>
      <c r="F217" s="70" t="e">
        <f>+((+#REF!*4)*100)/#REF!</f>
        <v>#REF!</v>
      </c>
      <c r="G217" s="70" t="e">
        <f>+((+#REF!*4)*100)/#REF!</f>
        <v>#REF!</v>
      </c>
      <c r="H217" s="70" t="e">
        <f>+((+#REF!*4)*100)/#REF!</f>
        <v>#REF!</v>
      </c>
      <c r="I217" s="69"/>
      <c r="J217" s="167"/>
      <c r="K217" s="168"/>
      <c r="L217" s="168"/>
      <c r="M217" s="168"/>
      <c r="N217" s="169"/>
    </row>
    <row r="218" spans="1:14" ht="12.75">
      <c r="A218" s="133"/>
      <c r="B218" s="177"/>
      <c r="C218" s="62"/>
      <c r="D218" s="64" t="s">
        <v>116</v>
      </c>
      <c r="E218" s="70">
        <v>0.2</v>
      </c>
      <c r="F218" s="70" t="e">
        <f>+((+#REF!*4)*100)/#REF!</f>
        <v>#REF!</v>
      </c>
      <c r="G218" s="70" t="e">
        <f>+((+#REF!*4)*100)/#REF!</f>
        <v>#REF!</v>
      </c>
      <c r="H218" s="70" t="e">
        <f>+((+#REF!*4)*100)/#REF!</f>
        <v>#REF!</v>
      </c>
      <c r="I218" s="69"/>
      <c r="J218" s="167"/>
      <c r="K218" s="168"/>
      <c r="L218" s="168"/>
      <c r="M218" s="168"/>
      <c r="N218" s="169"/>
    </row>
    <row r="219" spans="1:14" ht="12.75">
      <c r="A219" s="133"/>
      <c r="B219" s="177"/>
      <c r="C219" s="62"/>
      <c r="D219" s="64" t="s">
        <v>117</v>
      </c>
      <c r="E219" s="70">
        <v>1</v>
      </c>
      <c r="F219" s="70" t="e">
        <f>+((+#REF!*4)*100)/#REF!</f>
        <v>#REF!</v>
      </c>
      <c r="G219" s="70" t="e">
        <f>+((+#REF!*4)*100)/#REF!</f>
        <v>#REF!</v>
      </c>
      <c r="H219" s="70" t="e">
        <f>+((+#REF!*4)*100)/#REF!</f>
        <v>#REF!</v>
      </c>
      <c r="I219" s="69"/>
      <c r="J219" s="167"/>
      <c r="K219" s="168"/>
      <c r="L219" s="168"/>
      <c r="M219" s="168"/>
      <c r="N219" s="169"/>
    </row>
    <row r="220" spans="1:14" ht="12.75">
      <c r="A220" s="133"/>
      <c r="B220" s="177"/>
      <c r="C220" s="62"/>
      <c r="D220" s="64"/>
      <c r="E220" s="70"/>
      <c r="F220" s="70" t="e">
        <f>+((+#REF!*4)*100)/#REF!</f>
        <v>#REF!</v>
      </c>
      <c r="G220" s="70" t="e">
        <f>+((+#REF!*4)*100)/#REF!</f>
        <v>#REF!</v>
      </c>
      <c r="H220" s="70" t="e">
        <f>+((+#REF!*4)*100)/#REF!</f>
        <v>#REF!</v>
      </c>
      <c r="I220" s="69"/>
      <c r="J220" s="167"/>
      <c r="K220" s="168"/>
      <c r="L220" s="168"/>
      <c r="M220" s="168"/>
      <c r="N220" s="169"/>
    </row>
    <row r="221" spans="1:14" ht="12.75">
      <c r="A221" s="133"/>
      <c r="B221" s="177"/>
      <c r="C221" s="62"/>
      <c r="D221" s="64"/>
      <c r="E221" s="70"/>
      <c r="F221" s="70" t="e">
        <f>+((+#REF!*4)*100)/#REF!</f>
        <v>#REF!</v>
      </c>
      <c r="G221" s="70" t="e">
        <f>+((+#REF!*4)*100)/#REF!</f>
        <v>#REF!</v>
      </c>
      <c r="H221" s="70" t="e">
        <f>+((+#REF!*4)*100)/#REF!</f>
        <v>#REF!</v>
      </c>
      <c r="I221" s="69"/>
      <c r="J221" s="167"/>
      <c r="K221" s="168"/>
      <c r="L221" s="168"/>
      <c r="M221" s="168"/>
      <c r="N221" s="169"/>
    </row>
    <row r="222" spans="1:14" ht="12.75">
      <c r="A222" s="133"/>
      <c r="B222" s="177"/>
      <c r="C222" s="62"/>
      <c r="D222" s="64"/>
      <c r="E222" s="70"/>
      <c r="F222" s="70" t="e">
        <f>+((+#REF!*4)*100)/#REF!</f>
        <v>#REF!</v>
      </c>
      <c r="G222" s="70" t="e">
        <f>+((+#REF!*4)*100)/#REF!</f>
        <v>#REF!</v>
      </c>
      <c r="H222" s="70" t="e">
        <f>+((+#REF!*4)*100)/#REF!</f>
        <v>#REF!</v>
      </c>
      <c r="I222" s="69"/>
      <c r="J222" s="167"/>
      <c r="K222" s="168"/>
      <c r="L222" s="168"/>
      <c r="M222" s="168"/>
      <c r="N222" s="169"/>
    </row>
    <row r="223" spans="1:14" ht="12.75">
      <c r="A223" s="133"/>
      <c r="B223" s="177"/>
      <c r="C223" s="62"/>
      <c r="D223" s="64"/>
      <c r="E223" s="70"/>
      <c r="F223" s="70" t="e">
        <f>+((+#REF!*4)*100)/#REF!</f>
        <v>#REF!</v>
      </c>
      <c r="G223" s="70" t="e">
        <f>+((+#REF!*4)*100)/#REF!</f>
        <v>#REF!</v>
      </c>
      <c r="H223" s="70" t="e">
        <f>+((+#REF!*4)*100)/#REF!</f>
        <v>#REF!</v>
      </c>
      <c r="I223" s="69"/>
      <c r="J223" s="167"/>
      <c r="K223" s="168"/>
      <c r="L223" s="168"/>
      <c r="M223" s="168"/>
      <c r="N223" s="169"/>
    </row>
    <row r="224" spans="1:14" ht="12.75">
      <c r="A224" s="133"/>
      <c r="B224" s="177"/>
      <c r="C224" s="62"/>
      <c r="D224" s="64"/>
      <c r="E224" s="70"/>
      <c r="F224" s="70" t="e">
        <f>+((+#REF!*4)*100)/#REF!</f>
        <v>#REF!</v>
      </c>
      <c r="G224" s="70" t="e">
        <f>+((+#REF!*4)*100)/#REF!</f>
        <v>#REF!</v>
      </c>
      <c r="H224" s="70" t="e">
        <f>+((+#REF!*4)*100)/#REF!</f>
        <v>#REF!</v>
      </c>
      <c r="I224" s="69"/>
      <c r="J224" s="167"/>
      <c r="K224" s="168"/>
      <c r="L224" s="168"/>
      <c r="M224" s="168"/>
      <c r="N224" s="169"/>
    </row>
    <row r="225" spans="1:14" ht="12.75">
      <c r="A225" s="133"/>
      <c r="B225" s="177"/>
      <c r="C225" s="62"/>
      <c r="D225" s="64"/>
      <c r="E225" s="70"/>
      <c r="F225" s="70" t="e">
        <f>+((+#REF!*4)*100)/#REF!</f>
        <v>#REF!</v>
      </c>
      <c r="G225" s="70" t="e">
        <f>+((+#REF!*4)*100)/#REF!</f>
        <v>#REF!</v>
      </c>
      <c r="H225" s="70" t="e">
        <f>+((+#REF!*4)*100)/#REF!</f>
        <v>#REF!</v>
      </c>
      <c r="I225" s="69"/>
      <c r="J225" s="167"/>
      <c r="K225" s="168"/>
      <c r="L225" s="168"/>
      <c r="M225" s="168"/>
      <c r="N225" s="169"/>
    </row>
    <row r="226" spans="1:14" ht="12.75">
      <c r="A226" s="133"/>
      <c r="B226" s="177"/>
      <c r="C226" s="62"/>
      <c r="D226" s="64"/>
      <c r="E226" s="70"/>
      <c r="F226" s="70" t="e">
        <f>+((+#REF!*4)*100)/#REF!</f>
        <v>#REF!</v>
      </c>
      <c r="G226" s="70" t="e">
        <f>+((+#REF!*4)*100)/#REF!</f>
        <v>#REF!</v>
      </c>
      <c r="H226" s="70" t="e">
        <f>+((+#REF!*4)*100)/#REF!</f>
        <v>#REF!</v>
      </c>
      <c r="I226" s="69"/>
      <c r="J226" s="167"/>
      <c r="K226" s="168"/>
      <c r="L226" s="168"/>
      <c r="M226" s="168"/>
      <c r="N226" s="169"/>
    </row>
    <row r="227" spans="1:14" ht="12.75">
      <c r="A227" s="133"/>
      <c r="B227" s="177"/>
      <c r="C227" s="62"/>
      <c r="D227" s="64"/>
      <c r="E227" s="70"/>
      <c r="F227" s="70" t="e">
        <f>+((+#REF!*4)*100)/#REF!</f>
        <v>#REF!</v>
      </c>
      <c r="G227" s="70" t="e">
        <f>+((+#REF!*4)*100)/#REF!</f>
        <v>#REF!</v>
      </c>
      <c r="H227" s="70" t="e">
        <f>+((+#REF!*4)*100)/#REF!</f>
        <v>#REF!</v>
      </c>
      <c r="I227" s="69"/>
      <c r="J227" s="167"/>
      <c r="K227" s="168"/>
      <c r="L227" s="168"/>
      <c r="M227" s="168"/>
      <c r="N227" s="169"/>
    </row>
    <row r="228" spans="1:14" ht="12.75">
      <c r="A228" s="133"/>
      <c r="B228" s="177"/>
      <c r="C228" s="62"/>
      <c r="D228" s="64"/>
      <c r="E228" s="70"/>
      <c r="F228" s="68"/>
      <c r="G228" s="68"/>
      <c r="H228" s="68"/>
      <c r="I228" s="69"/>
      <c r="J228" s="167"/>
      <c r="K228" s="168"/>
      <c r="L228" s="168"/>
      <c r="M228" s="168"/>
      <c r="N228" s="169"/>
    </row>
    <row r="229" spans="1:14" ht="12.75">
      <c r="A229" s="133"/>
      <c r="B229" s="178"/>
      <c r="C229" s="62"/>
      <c r="D229" s="71"/>
      <c r="E229" s="72"/>
      <c r="F229" s="73" t="e">
        <f>SUM(F210:F227)</f>
        <v>#REF!</v>
      </c>
      <c r="G229" s="73" t="e">
        <f>SUM(G210:G227)</f>
        <v>#REF!</v>
      </c>
      <c r="H229" s="73" t="e">
        <f>SUM(H210:H227)</f>
        <v>#REF!</v>
      </c>
      <c r="I229" s="69"/>
      <c r="J229" s="170"/>
      <c r="K229" s="171"/>
      <c r="L229" s="171"/>
      <c r="M229" s="171"/>
      <c r="N229" s="172"/>
    </row>
    <row r="230" spans="2:14" ht="12.75">
      <c r="B230" s="61"/>
      <c r="C230" s="62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2:14" ht="12.75">
      <c r="B231" s="61"/>
      <c r="C231" s="62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 ht="12.75">
      <c r="A232" s="173" t="s">
        <v>359</v>
      </c>
      <c r="B232" s="173" t="s">
        <v>360</v>
      </c>
      <c r="C232" s="88"/>
      <c r="D232" s="175" t="s">
        <v>105</v>
      </c>
      <c r="E232" s="89" t="s">
        <v>106</v>
      </c>
      <c r="F232" s="89" t="s">
        <v>107</v>
      </c>
      <c r="G232" s="89" t="s">
        <v>108</v>
      </c>
      <c r="H232" s="89" t="s">
        <v>109</v>
      </c>
      <c r="I232" s="90"/>
      <c r="J232" s="175" t="s">
        <v>110</v>
      </c>
      <c r="K232" s="175"/>
      <c r="L232" s="175"/>
      <c r="M232" s="175"/>
      <c r="N232" s="175"/>
    </row>
    <row r="233" spans="1:14" ht="12.75">
      <c r="A233" s="174"/>
      <c r="B233" s="174"/>
      <c r="C233" s="88"/>
      <c r="D233" s="174"/>
      <c r="E233" s="91" t="s">
        <v>111</v>
      </c>
      <c r="F233" s="92"/>
      <c r="G233" s="92"/>
      <c r="H233" s="92"/>
      <c r="I233" s="93"/>
      <c r="J233" s="174"/>
      <c r="K233" s="174"/>
      <c r="L233" s="174"/>
      <c r="M233" s="174"/>
      <c r="N233" s="174"/>
    </row>
    <row r="234" spans="1:14" ht="12.75">
      <c r="A234" s="133">
        <v>18</v>
      </c>
      <c r="B234" s="176" t="s">
        <v>589</v>
      </c>
      <c r="C234" s="63"/>
      <c r="D234" s="64" t="s">
        <v>202</v>
      </c>
      <c r="E234" s="65">
        <v>220</v>
      </c>
      <c r="F234" s="66" t="s">
        <v>113</v>
      </c>
      <c r="G234" s="66" t="s">
        <v>113</v>
      </c>
      <c r="H234" s="66" t="s">
        <v>113</v>
      </c>
      <c r="I234" s="67"/>
      <c r="J234" s="164" t="s">
        <v>203</v>
      </c>
      <c r="K234" s="165"/>
      <c r="L234" s="165"/>
      <c r="M234" s="165"/>
      <c r="N234" s="166"/>
    </row>
    <row r="235" spans="1:14" ht="12.75">
      <c r="A235" s="133"/>
      <c r="B235" s="177"/>
      <c r="C235" s="62"/>
      <c r="D235" s="64" t="s">
        <v>173</v>
      </c>
      <c r="E235" s="70">
        <v>55</v>
      </c>
      <c r="F235" s="68" t="e">
        <f>+((+#REF!*4)*100)/#REF!</f>
        <v>#REF!</v>
      </c>
      <c r="G235" s="68" t="e">
        <f>+((+#REF!*4)*100)/#REF!</f>
        <v>#REF!</v>
      </c>
      <c r="H235" s="68" t="e">
        <f>+((+#REF!*4)*100)/#REF!</f>
        <v>#REF!</v>
      </c>
      <c r="I235" s="69"/>
      <c r="J235" s="167"/>
      <c r="K235" s="168"/>
      <c r="L235" s="168"/>
      <c r="M235" s="168"/>
      <c r="N235" s="169"/>
    </row>
    <row r="236" spans="1:14" ht="12.75">
      <c r="A236" s="133"/>
      <c r="B236" s="177"/>
      <c r="C236" s="62"/>
      <c r="D236" s="64" t="s">
        <v>166</v>
      </c>
      <c r="E236" s="70">
        <v>35</v>
      </c>
      <c r="F236" s="70" t="e">
        <f>+((+#REF!*4)*100)/#REF!</f>
        <v>#REF!</v>
      </c>
      <c r="G236" s="70" t="e">
        <f>+((+#REF!*4)*100)/#REF!</f>
        <v>#REF!</v>
      </c>
      <c r="H236" s="70" t="e">
        <f>+((+#REF!*4)*100)/#REF!</f>
        <v>#REF!</v>
      </c>
      <c r="I236" s="69"/>
      <c r="J236" s="167"/>
      <c r="K236" s="168"/>
      <c r="L236" s="168"/>
      <c r="M236" s="168"/>
      <c r="N236" s="169"/>
    </row>
    <row r="237" spans="1:14" ht="12.75">
      <c r="A237" s="133"/>
      <c r="B237" s="177"/>
      <c r="C237" s="62"/>
      <c r="D237" s="64" t="s">
        <v>167</v>
      </c>
      <c r="E237" s="72">
        <v>25</v>
      </c>
      <c r="F237" s="70" t="e">
        <f>+((+#REF!*4)*100)/#REF!</f>
        <v>#REF!</v>
      </c>
      <c r="G237" s="70" t="e">
        <f>+((+#REF!*4)*100)/#REF!</f>
        <v>#REF!</v>
      </c>
      <c r="H237" s="70" t="e">
        <f>+((+#REF!*4)*100)/#REF!</f>
        <v>#REF!</v>
      </c>
      <c r="I237" s="69"/>
      <c r="J237" s="167"/>
      <c r="K237" s="168"/>
      <c r="L237" s="168"/>
      <c r="M237" s="168"/>
      <c r="N237" s="169"/>
    </row>
    <row r="238" spans="1:14" ht="12.75">
      <c r="A238" s="133"/>
      <c r="B238" s="177"/>
      <c r="C238" s="62"/>
      <c r="D238" s="64" t="s">
        <v>168</v>
      </c>
      <c r="E238" s="70">
        <v>3</v>
      </c>
      <c r="F238" s="70" t="e">
        <f>+((+#REF!*4)*100)/#REF!</f>
        <v>#REF!</v>
      </c>
      <c r="G238" s="70" t="e">
        <f>+((+#REF!*4)*100)/#REF!</f>
        <v>#REF!</v>
      </c>
      <c r="H238" s="70" t="e">
        <f>+((+#REF!*4)*100)/#REF!</f>
        <v>#REF!</v>
      </c>
      <c r="I238" s="69"/>
      <c r="J238" s="167"/>
      <c r="K238" s="168"/>
      <c r="L238" s="168"/>
      <c r="M238" s="168"/>
      <c r="N238" s="169"/>
    </row>
    <row r="239" spans="1:14" ht="12.75">
      <c r="A239" s="133"/>
      <c r="B239" s="177"/>
      <c r="C239" s="62"/>
      <c r="D239" s="64" t="s">
        <v>116</v>
      </c>
      <c r="E239" s="70">
        <v>0.2</v>
      </c>
      <c r="F239" s="70" t="e">
        <f>+((+#REF!*4)*100)/#REF!</f>
        <v>#REF!</v>
      </c>
      <c r="G239" s="70" t="e">
        <f>+((+#REF!*4)*100)/#REF!</f>
        <v>#REF!</v>
      </c>
      <c r="H239" s="70" t="e">
        <f>+((+#REF!*4)*100)/#REF!</f>
        <v>#REF!</v>
      </c>
      <c r="I239" s="69"/>
      <c r="J239" s="167"/>
      <c r="K239" s="168"/>
      <c r="L239" s="168"/>
      <c r="M239" s="168"/>
      <c r="N239" s="169"/>
    </row>
    <row r="240" spans="1:14" ht="12.75">
      <c r="A240" s="133"/>
      <c r="B240" s="177"/>
      <c r="C240" s="62"/>
      <c r="D240" s="64" t="s">
        <v>169</v>
      </c>
      <c r="E240" s="80" t="s">
        <v>170</v>
      </c>
      <c r="F240" s="70" t="e">
        <f>+((+#REF!*4)*100)/#REF!</f>
        <v>#REF!</v>
      </c>
      <c r="G240" s="70" t="e">
        <f>+((+#REF!*4)*100)/#REF!</f>
        <v>#REF!</v>
      </c>
      <c r="H240" s="70" t="e">
        <f>+((+#REF!*4)*100)/#REF!</f>
        <v>#REF!</v>
      </c>
      <c r="I240" s="69"/>
      <c r="J240" s="167"/>
      <c r="K240" s="168"/>
      <c r="L240" s="168"/>
      <c r="M240" s="168"/>
      <c r="N240" s="169"/>
    </row>
    <row r="241" spans="1:14" ht="12.75">
      <c r="A241" s="133"/>
      <c r="B241" s="177"/>
      <c r="C241" s="62"/>
      <c r="D241" s="64" t="s">
        <v>185</v>
      </c>
      <c r="E241" s="80" t="s">
        <v>170</v>
      </c>
      <c r="F241" s="70" t="e">
        <f>+((+#REF!*4)*100)/#REF!</f>
        <v>#REF!</v>
      </c>
      <c r="G241" s="70" t="e">
        <f>+((+#REF!*4)*100)/#REF!</f>
        <v>#REF!</v>
      </c>
      <c r="H241" s="70" t="e">
        <f>+((+#REF!*4)*100)/#REF!</f>
        <v>#REF!</v>
      </c>
      <c r="I241" s="69"/>
      <c r="J241" s="167"/>
      <c r="K241" s="168"/>
      <c r="L241" s="168"/>
      <c r="M241" s="168"/>
      <c r="N241" s="169"/>
    </row>
    <row r="242" spans="1:14" ht="12.75">
      <c r="A242" s="133"/>
      <c r="B242" s="177"/>
      <c r="C242" s="62"/>
      <c r="D242" s="64" t="s">
        <v>117</v>
      </c>
      <c r="E242" s="70">
        <v>1</v>
      </c>
      <c r="F242" s="70" t="e">
        <f>+((+#REF!*4)*100)/#REF!</f>
        <v>#REF!</v>
      </c>
      <c r="G242" s="70" t="e">
        <f>+((+#REF!*4)*100)/#REF!</f>
        <v>#REF!</v>
      </c>
      <c r="H242" s="70" t="e">
        <f>+((+#REF!*4)*100)/#REF!</f>
        <v>#REF!</v>
      </c>
      <c r="I242" s="69"/>
      <c r="J242" s="167"/>
      <c r="K242" s="168"/>
      <c r="L242" s="168"/>
      <c r="M242" s="168"/>
      <c r="N242" s="169"/>
    </row>
    <row r="243" spans="1:14" ht="12.75">
      <c r="A243" s="133"/>
      <c r="B243" s="177"/>
      <c r="C243" s="62"/>
      <c r="D243" s="64" t="s">
        <v>590</v>
      </c>
      <c r="E243" s="70">
        <v>80</v>
      </c>
      <c r="F243" s="70" t="e">
        <f>+((+#REF!*4)*100)/#REF!</f>
        <v>#REF!</v>
      </c>
      <c r="G243" s="70" t="e">
        <f>+((+#REF!*4)*100)/#REF!</f>
        <v>#REF!</v>
      </c>
      <c r="H243" s="70" t="e">
        <f>+((+#REF!*4)*100)/#REF!</f>
        <v>#REF!</v>
      </c>
      <c r="I243" s="69"/>
      <c r="J243" s="167"/>
      <c r="K243" s="168"/>
      <c r="L243" s="168"/>
      <c r="M243" s="168"/>
      <c r="N243" s="169"/>
    </row>
    <row r="244" spans="1:14" ht="12.75">
      <c r="A244" s="133"/>
      <c r="B244" s="177"/>
      <c r="C244" s="62"/>
      <c r="D244" s="64" t="s">
        <v>181</v>
      </c>
      <c r="E244" s="72">
        <v>3</v>
      </c>
      <c r="F244" s="70" t="e">
        <f>+((+#REF!*4)*100)/#REF!</f>
        <v>#REF!</v>
      </c>
      <c r="G244" s="70" t="e">
        <f>+((+#REF!*4)*100)/#REF!</f>
        <v>#REF!</v>
      </c>
      <c r="H244" s="70" t="e">
        <f>+((+#REF!*4)*100)/#REF!</f>
        <v>#REF!</v>
      </c>
      <c r="I244" s="69"/>
      <c r="J244" s="167"/>
      <c r="K244" s="168"/>
      <c r="L244" s="168"/>
      <c r="M244" s="168"/>
      <c r="N244" s="169"/>
    </row>
    <row r="245" spans="1:14" ht="12.75">
      <c r="A245" s="133"/>
      <c r="B245" s="177"/>
      <c r="C245" s="62"/>
      <c r="D245" s="64" t="s">
        <v>116</v>
      </c>
      <c r="E245" s="70">
        <v>0.2</v>
      </c>
      <c r="F245" s="70" t="e">
        <f>+((+#REF!*4)*100)/#REF!</f>
        <v>#REF!</v>
      </c>
      <c r="G245" s="70" t="e">
        <f>+((+#REF!*4)*100)/#REF!</f>
        <v>#REF!</v>
      </c>
      <c r="H245" s="70" t="e">
        <f>+((+#REF!*4)*100)/#REF!</f>
        <v>#REF!</v>
      </c>
      <c r="I245" s="69"/>
      <c r="J245" s="167"/>
      <c r="K245" s="168"/>
      <c r="L245" s="168"/>
      <c r="M245" s="168"/>
      <c r="N245" s="169"/>
    </row>
    <row r="246" spans="1:14" ht="12.75">
      <c r="A246" s="133"/>
      <c r="B246" s="177"/>
      <c r="C246" s="62"/>
      <c r="D246" s="64" t="s">
        <v>117</v>
      </c>
      <c r="E246" s="70">
        <v>1</v>
      </c>
      <c r="F246" s="70" t="e">
        <f>+((+#REF!*4)*100)/#REF!</f>
        <v>#REF!</v>
      </c>
      <c r="G246" s="70" t="e">
        <f>+((+#REF!*4)*100)/#REF!</f>
        <v>#REF!</v>
      </c>
      <c r="H246" s="70" t="e">
        <f>+((+#REF!*4)*100)/#REF!</f>
        <v>#REF!</v>
      </c>
      <c r="I246" s="69"/>
      <c r="J246" s="167"/>
      <c r="K246" s="168"/>
      <c r="L246" s="168"/>
      <c r="M246" s="168"/>
      <c r="N246" s="169"/>
    </row>
    <row r="247" spans="1:14" ht="12.75">
      <c r="A247" s="133"/>
      <c r="B247" s="177"/>
      <c r="C247" s="62"/>
      <c r="D247" s="64" t="s">
        <v>180</v>
      </c>
      <c r="E247" s="70">
        <v>20</v>
      </c>
      <c r="F247" s="70" t="e">
        <f>+((+#REF!*4)*100)/#REF!</f>
        <v>#REF!</v>
      </c>
      <c r="G247" s="70" t="e">
        <f>+((+#REF!*4)*100)/#REF!</f>
        <v>#REF!</v>
      </c>
      <c r="H247" s="70" t="e">
        <f>+((+#REF!*4)*100)/#REF!</f>
        <v>#REF!</v>
      </c>
      <c r="I247" s="69"/>
      <c r="J247" s="167"/>
      <c r="K247" s="168"/>
      <c r="L247" s="168"/>
      <c r="M247" s="168"/>
      <c r="N247" s="169"/>
    </row>
    <row r="248" spans="1:14" ht="12.75">
      <c r="A248" s="133"/>
      <c r="B248" s="177"/>
      <c r="C248" s="62"/>
      <c r="D248" s="64"/>
      <c r="E248" s="70"/>
      <c r="F248" s="70" t="e">
        <f>+((+#REF!*4)*100)/#REF!</f>
        <v>#REF!</v>
      </c>
      <c r="G248" s="70" t="e">
        <f>+((+#REF!*4)*100)/#REF!</f>
        <v>#REF!</v>
      </c>
      <c r="H248" s="70" t="e">
        <f>+((+#REF!*4)*100)/#REF!</f>
        <v>#REF!</v>
      </c>
      <c r="I248" s="69"/>
      <c r="J248" s="167"/>
      <c r="K248" s="168"/>
      <c r="L248" s="168"/>
      <c r="M248" s="168"/>
      <c r="N248" s="169"/>
    </row>
    <row r="249" spans="1:14" ht="12.75">
      <c r="A249" s="133"/>
      <c r="B249" s="177"/>
      <c r="C249" s="62"/>
      <c r="D249" s="64"/>
      <c r="E249" s="72"/>
      <c r="F249" s="70" t="e">
        <f>+((+#REF!*4)*100)/#REF!</f>
        <v>#REF!</v>
      </c>
      <c r="G249" s="70" t="e">
        <f>+((+#REF!*4)*100)/#REF!</f>
        <v>#REF!</v>
      </c>
      <c r="H249" s="70" t="e">
        <f>+((+#REF!*4)*100)/#REF!</f>
        <v>#REF!</v>
      </c>
      <c r="I249" s="69"/>
      <c r="J249" s="167"/>
      <c r="K249" s="168"/>
      <c r="L249" s="168"/>
      <c r="M249" s="168"/>
      <c r="N249" s="169"/>
    </row>
    <row r="250" spans="1:14" ht="12.75">
      <c r="A250" s="133"/>
      <c r="B250" s="177"/>
      <c r="C250" s="62"/>
      <c r="D250" s="64"/>
      <c r="E250" s="70"/>
      <c r="F250" s="70" t="e">
        <f>+((+#REF!*4)*100)/#REF!</f>
        <v>#REF!</v>
      </c>
      <c r="G250" s="70" t="e">
        <f>+((+#REF!*4)*100)/#REF!</f>
        <v>#REF!</v>
      </c>
      <c r="H250" s="70" t="e">
        <f>+((+#REF!*4)*100)/#REF!</f>
        <v>#REF!</v>
      </c>
      <c r="I250" s="69"/>
      <c r="J250" s="167"/>
      <c r="K250" s="168"/>
      <c r="L250" s="168"/>
      <c r="M250" s="168"/>
      <c r="N250" s="169"/>
    </row>
    <row r="251" spans="1:14" ht="12.75">
      <c r="A251" s="133"/>
      <c r="B251" s="177"/>
      <c r="C251" s="62"/>
      <c r="D251" s="64"/>
      <c r="E251" s="70"/>
      <c r="F251" s="70" t="e">
        <f>+((+#REF!*4)*100)/#REF!</f>
        <v>#REF!</v>
      </c>
      <c r="G251" s="70" t="e">
        <f>+((+#REF!*4)*100)/#REF!</f>
        <v>#REF!</v>
      </c>
      <c r="H251" s="70" t="e">
        <f>+((+#REF!*4)*100)/#REF!</f>
        <v>#REF!</v>
      </c>
      <c r="I251" s="69"/>
      <c r="J251" s="167"/>
      <c r="K251" s="168"/>
      <c r="L251" s="168"/>
      <c r="M251" s="168"/>
      <c r="N251" s="169"/>
    </row>
    <row r="252" spans="1:14" ht="12.75">
      <c r="A252" s="133"/>
      <c r="B252" s="177"/>
      <c r="C252" s="62"/>
      <c r="D252" s="64"/>
      <c r="E252" s="70"/>
      <c r="F252" s="70" t="e">
        <f>+((+#REF!*4)*100)/#REF!</f>
        <v>#REF!</v>
      </c>
      <c r="G252" s="70" t="e">
        <f>+((+#REF!*4)*100)/#REF!</f>
        <v>#REF!</v>
      </c>
      <c r="H252" s="70" t="e">
        <f>+((+#REF!*4)*100)/#REF!</f>
        <v>#REF!</v>
      </c>
      <c r="I252" s="69"/>
      <c r="J252" s="167"/>
      <c r="K252" s="168"/>
      <c r="L252" s="168"/>
      <c r="M252" s="168"/>
      <c r="N252" s="169"/>
    </row>
    <row r="253" spans="1:14" ht="12.75">
      <c r="A253" s="133"/>
      <c r="B253" s="177"/>
      <c r="C253" s="62"/>
      <c r="D253" s="64"/>
      <c r="E253" s="70"/>
      <c r="F253" s="68"/>
      <c r="G253" s="68"/>
      <c r="H253" s="68"/>
      <c r="I253" s="69"/>
      <c r="J253" s="167"/>
      <c r="K253" s="168"/>
      <c r="L253" s="168"/>
      <c r="M253" s="168"/>
      <c r="N253" s="169"/>
    </row>
    <row r="254" spans="1:14" ht="12.75">
      <c r="A254" s="133"/>
      <c r="B254" s="178"/>
      <c r="C254" s="62"/>
      <c r="D254" s="71"/>
      <c r="E254" s="72"/>
      <c r="F254" s="73" t="e">
        <f>SUM(F235:F252)</f>
        <v>#REF!</v>
      </c>
      <c r="G254" s="73" t="e">
        <f>SUM(G235:G252)</f>
        <v>#REF!</v>
      </c>
      <c r="H254" s="73" t="e">
        <f>SUM(H235:H252)</f>
        <v>#REF!</v>
      </c>
      <c r="I254" s="69"/>
      <c r="J254" s="170"/>
      <c r="K254" s="171"/>
      <c r="L254" s="171"/>
      <c r="M254" s="171"/>
      <c r="N254" s="172"/>
    </row>
    <row r="255" spans="2:14" ht="12.75">
      <c r="B255" s="61"/>
      <c r="C255" s="62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2:14" ht="12.75">
      <c r="B256" s="61"/>
      <c r="C256" s="62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 ht="12.75">
      <c r="A257" s="173" t="s">
        <v>359</v>
      </c>
      <c r="B257" s="173" t="s">
        <v>360</v>
      </c>
      <c r="C257" s="88"/>
      <c r="D257" s="175" t="s">
        <v>105</v>
      </c>
      <c r="E257" s="89" t="s">
        <v>106</v>
      </c>
      <c r="F257" s="89" t="s">
        <v>107</v>
      </c>
      <c r="G257" s="89" t="s">
        <v>108</v>
      </c>
      <c r="H257" s="89" t="s">
        <v>109</v>
      </c>
      <c r="I257" s="90"/>
      <c r="J257" s="175" t="s">
        <v>110</v>
      </c>
      <c r="K257" s="175"/>
      <c r="L257" s="175"/>
      <c r="M257" s="175"/>
      <c r="N257" s="175"/>
    </row>
    <row r="258" spans="1:14" ht="12.75">
      <c r="A258" s="174"/>
      <c r="B258" s="174"/>
      <c r="C258" s="88"/>
      <c r="D258" s="174"/>
      <c r="E258" s="91" t="s">
        <v>111</v>
      </c>
      <c r="F258" s="92"/>
      <c r="G258" s="92"/>
      <c r="H258" s="92"/>
      <c r="I258" s="93"/>
      <c r="J258" s="174"/>
      <c r="K258" s="174"/>
      <c r="L258" s="174"/>
      <c r="M258" s="174"/>
      <c r="N258" s="174"/>
    </row>
    <row r="259" spans="1:14" ht="12.75">
      <c r="A259" s="133">
        <v>19</v>
      </c>
      <c r="B259" s="176" t="s">
        <v>684</v>
      </c>
      <c r="C259" s="63"/>
      <c r="D259" s="64" t="s">
        <v>205</v>
      </c>
      <c r="E259" s="79">
        <v>160</v>
      </c>
      <c r="F259" s="66" t="s">
        <v>113</v>
      </c>
      <c r="G259" s="66" t="s">
        <v>113</v>
      </c>
      <c r="H259" s="66" t="s">
        <v>113</v>
      </c>
      <c r="I259" s="67"/>
      <c r="J259" s="164" t="s">
        <v>686</v>
      </c>
      <c r="K259" s="165"/>
      <c r="L259" s="165"/>
      <c r="M259" s="165"/>
      <c r="N259" s="166"/>
    </row>
    <row r="260" spans="1:14" ht="12.75">
      <c r="A260" s="133"/>
      <c r="B260" s="177"/>
      <c r="C260" s="62"/>
      <c r="D260" s="64" t="s">
        <v>579</v>
      </c>
      <c r="E260" s="70">
        <v>10</v>
      </c>
      <c r="F260" s="68" t="e">
        <f>+((+#REF!*4)*100)/#REF!</f>
        <v>#REF!</v>
      </c>
      <c r="G260" s="68" t="e">
        <f>+((+#REF!*4)*100)/#REF!</f>
        <v>#REF!</v>
      </c>
      <c r="H260" s="68" t="e">
        <f>+((+#REF!*4)*100)/#REF!</f>
        <v>#REF!</v>
      </c>
      <c r="I260" s="69"/>
      <c r="J260" s="167"/>
      <c r="K260" s="168"/>
      <c r="L260" s="168"/>
      <c r="M260" s="168"/>
      <c r="N260" s="169"/>
    </row>
    <row r="261" spans="1:14" ht="12.75">
      <c r="A261" s="133"/>
      <c r="B261" s="177"/>
      <c r="C261" s="62"/>
      <c r="D261" s="64" t="s">
        <v>119</v>
      </c>
      <c r="E261" s="70">
        <v>10</v>
      </c>
      <c r="F261" s="70" t="e">
        <f>+((+#REF!*4)*100)/#REF!</f>
        <v>#REF!</v>
      </c>
      <c r="G261" s="70" t="e">
        <f>+((+#REF!*4)*100)/#REF!</f>
        <v>#REF!</v>
      </c>
      <c r="H261" s="70" t="e">
        <f>+((+#REF!*4)*100)/#REF!</f>
        <v>#REF!</v>
      </c>
      <c r="I261" s="69"/>
      <c r="J261" s="167"/>
      <c r="K261" s="168"/>
      <c r="L261" s="168"/>
      <c r="M261" s="168"/>
      <c r="N261" s="169"/>
    </row>
    <row r="262" spans="1:14" ht="12.75">
      <c r="A262" s="133"/>
      <c r="B262" s="177"/>
      <c r="C262" s="62"/>
      <c r="D262" s="64" t="s">
        <v>567</v>
      </c>
      <c r="E262" s="70">
        <v>3</v>
      </c>
      <c r="F262" s="70" t="e">
        <f>+((+#REF!*4)*100)/#REF!</f>
        <v>#REF!</v>
      </c>
      <c r="G262" s="70" t="e">
        <f>+((+#REF!*4)*100)/#REF!</f>
        <v>#REF!</v>
      </c>
      <c r="H262" s="70" t="e">
        <f>+((+#REF!*4)*100)/#REF!</f>
        <v>#REF!</v>
      </c>
      <c r="I262" s="69"/>
      <c r="J262" s="167"/>
      <c r="K262" s="168"/>
      <c r="L262" s="168"/>
      <c r="M262" s="168"/>
      <c r="N262" s="169"/>
    </row>
    <row r="263" spans="1:14" ht="12.75">
      <c r="A263" s="133"/>
      <c r="B263" s="177"/>
      <c r="C263" s="62"/>
      <c r="D263" s="64" t="s">
        <v>116</v>
      </c>
      <c r="E263" s="70">
        <v>0.1</v>
      </c>
      <c r="F263" s="70" t="e">
        <f>+((+#REF!*4)*100)/#REF!</f>
        <v>#REF!</v>
      </c>
      <c r="G263" s="70" t="e">
        <f>+((+#REF!*4)*100)/#REF!</f>
        <v>#REF!</v>
      </c>
      <c r="H263" s="70" t="e">
        <f>+((+#REF!*4)*100)/#REF!</f>
        <v>#REF!</v>
      </c>
      <c r="I263" s="69"/>
      <c r="J263" s="167"/>
      <c r="K263" s="168"/>
      <c r="L263" s="168"/>
      <c r="M263" s="168"/>
      <c r="N263" s="169"/>
    </row>
    <row r="264" spans="1:14" ht="12.75">
      <c r="A264" s="133"/>
      <c r="B264" s="177"/>
      <c r="C264" s="62"/>
      <c r="D264" s="64"/>
      <c r="E264" s="72"/>
      <c r="F264" s="70" t="e">
        <f>+((+#REF!*4)*100)/#REF!</f>
        <v>#REF!</v>
      </c>
      <c r="G264" s="70" t="e">
        <f>+((+#REF!*4)*100)/#REF!</f>
        <v>#REF!</v>
      </c>
      <c r="H264" s="70" t="e">
        <f>+((+#REF!*4)*100)/#REF!</f>
        <v>#REF!</v>
      </c>
      <c r="I264" s="69"/>
      <c r="J264" s="167"/>
      <c r="K264" s="168"/>
      <c r="L264" s="168"/>
      <c r="M264" s="168"/>
      <c r="N264" s="169"/>
    </row>
    <row r="265" spans="1:14" ht="12.75">
      <c r="A265" s="133"/>
      <c r="B265" s="177"/>
      <c r="C265" s="62"/>
      <c r="D265" s="64" t="s">
        <v>194</v>
      </c>
      <c r="E265" s="83" t="s">
        <v>170</v>
      </c>
      <c r="F265" s="70" t="e">
        <f>+((+#REF!*4)*100)/#REF!</f>
        <v>#REF!</v>
      </c>
      <c r="G265" s="70" t="e">
        <f>+((+#REF!*4)*100)/#REF!</f>
        <v>#REF!</v>
      </c>
      <c r="H265" s="70" t="e">
        <f>+((+#REF!*4)*100)/#REF!</f>
        <v>#REF!</v>
      </c>
      <c r="I265" s="69"/>
      <c r="J265" s="167"/>
      <c r="K265" s="168"/>
      <c r="L265" s="168"/>
      <c r="M265" s="168"/>
      <c r="N265" s="169"/>
    </row>
    <row r="266" spans="1:14" ht="12.75">
      <c r="A266" s="133"/>
      <c r="B266" s="177"/>
      <c r="C266" s="62"/>
      <c r="D266" s="64" t="s">
        <v>178</v>
      </c>
      <c r="E266" s="70">
        <v>60</v>
      </c>
      <c r="F266" s="70" t="e">
        <f>+((+#REF!*4)*100)/#REF!</f>
        <v>#REF!</v>
      </c>
      <c r="G266" s="70" t="e">
        <f>+((+#REF!*4)*100)/#REF!</f>
        <v>#REF!</v>
      </c>
      <c r="H266" s="70" t="e">
        <f>+((+#REF!*4)*100)/#REF!</f>
        <v>#REF!</v>
      </c>
      <c r="I266" s="69"/>
      <c r="J266" s="167"/>
      <c r="K266" s="168"/>
      <c r="L266" s="168"/>
      <c r="M266" s="168"/>
      <c r="N266" s="169"/>
    </row>
    <row r="267" spans="1:14" ht="12.75">
      <c r="A267" s="133"/>
      <c r="B267" s="177"/>
      <c r="C267" s="62"/>
      <c r="D267" s="64" t="s">
        <v>179</v>
      </c>
      <c r="E267" s="70">
        <v>30</v>
      </c>
      <c r="F267" s="70" t="e">
        <f>+((+#REF!*4)*100)/#REF!</f>
        <v>#REF!</v>
      </c>
      <c r="G267" s="70" t="e">
        <f>+((+#REF!*4)*100)/#REF!</f>
        <v>#REF!</v>
      </c>
      <c r="H267" s="70" t="e">
        <f>+((+#REF!*4)*100)/#REF!</f>
        <v>#REF!</v>
      </c>
      <c r="I267" s="69"/>
      <c r="J267" s="167"/>
      <c r="K267" s="168"/>
      <c r="L267" s="168"/>
      <c r="M267" s="168"/>
      <c r="N267" s="169"/>
    </row>
    <row r="268" spans="1:14" ht="12.75">
      <c r="A268" s="133"/>
      <c r="B268" s="177"/>
      <c r="C268" s="62"/>
      <c r="D268" s="64" t="s">
        <v>180</v>
      </c>
      <c r="E268" s="70">
        <v>20</v>
      </c>
      <c r="F268" s="70" t="e">
        <f>+((+#REF!*4)*100)/#REF!</f>
        <v>#REF!</v>
      </c>
      <c r="G268" s="70" t="e">
        <f>+((+#REF!*4)*100)/#REF!</f>
        <v>#REF!</v>
      </c>
      <c r="H268" s="70" t="e">
        <f>+((+#REF!*4)*100)/#REF!</f>
        <v>#REF!</v>
      </c>
      <c r="I268" s="69"/>
      <c r="J268" s="167"/>
      <c r="K268" s="168"/>
      <c r="L268" s="168"/>
      <c r="M268" s="168"/>
      <c r="N268" s="169"/>
    </row>
    <row r="269" spans="1:14" ht="12.75">
      <c r="A269" s="133"/>
      <c r="B269" s="177"/>
      <c r="C269" s="62"/>
      <c r="D269" s="64" t="s">
        <v>181</v>
      </c>
      <c r="E269" s="70">
        <v>3</v>
      </c>
      <c r="F269" s="70" t="e">
        <f>+((+#REF!*4)*100)/#REF!</f>
        <v>#REF!</v>
      </c>
      <c r="G269" s="70" t="e">
        <f>+((+#REF!*4)*100)/#REF!</f>
        <v>#REF!</v>
      </c>
      <c r="H269" s="70" t="e">
        <f>+((+#REF!*4)*100)/#REF!</f>
        <v>#REF!</v>
      </c>
      <c r="I269" s="69"/>
      <c r="J269" s="167"/>
      <c r="K269" s="168"/>
      <c r="L269" s="168"/>
      <c r="M269" s="168"/>
      <c r="N269" s="169"/>
    </row>
    <row r="270" spans="1:14" ht="12.75">
      <c r="A270" s="133"/>
      <c r="B270" s="177"/>
      <c r="C270" s="62"/>
      <c r="D270" s="64" t="s">
        <v>116</v>
      </c>
      <c r="E270" s="72">
        <v>0.2</v>
      </c>
      <c r="F270" s="70" t="e">
        <f>+((+#REF!*4)*100)/#REF!</f>
        <v>#REF!</v>
      </c>
      <c r="G270" s="70" t="e">
        <f>+((+#REF!*4)*100)/#REF!</f>
        <v>#REF!</v>
      </c>
      <c r="H270" s="70" t="e">
        <f>+((+#REF!*4)*100)/#REF!</f>
        <v>#REF!</v>
      </c>
      <c r="I270" s="69"/>
      <c r="J270" s="167"/>
      <c r="K270" s="168"/>
      <c r="L270" s="168"/>
      <c r="M270" s="168"/>
      <c r="N270" s="169"/>
    </row>
    <row r="271" spans="1:14" ht="12.75">
      <c r="A271" s="133"/>
      <c r="B271" s="177"/>
      <c r="C271" s="62"/>
      <c r="D271" s="64"/>
      <c r="E271" s="72"/>
      <c r="F271" s="70" t="e">
        <f>+((+#REF!*4)*100)/#REF!</f>
        <v>#REF!</v>
      </c>
      <c r="G271" s="70" t="e">
        <f>+((+#REF!*4)*100)/#REF!</f>
        <v>#REF!</v>
      </c>
      <c r="H271" s="70" t="e">
        <f>+((+#REF!*4)*100)/#REF!</f>
        <v>#REF!</v>
      </c>
      <c r="I271" s="69"/>
      <c r="J271" s="167"/>
      <c r="K271" s="168"/>
      <c r="L271" s="168"/>
      <c r="M271" s="168"/>
      <c r="N271" s="169"/>
    </row>
    <row r="272" spans="1:14" ht="12.75">
      <c r="A272" s="133"/>
      <c r="B272" s="177"/>
      <c r="C272" s="62"/>
      <c r="D272" s="64" t="s">
        <v>685</v>
      </c>
      <c r="E272" s="70">
        <v>55</v>
      </c>
      <c r="F272" s="70" t="e">
        <f>+((+#REF!*4)*100)/#REF!</f>
        <v>#REF!</v>
      </c>
      <c r="G272" s="70" t="e">
        <f>+((+#REF!*4)*100)/#REF!</f>
        <v>#REF!</v>
      </c>
      <c r="H272" s="70" t="e">
        <f>+((+#REF!*4)*100)/#REF!</f>
        <v>#REF!</v>
      </c>
      <c r="I272" s="69"/>
      <c r="J272" s="167"/>
      <c r="K272" s="168"/>
      <c r="L272" s="168"/>
      <c r="M272" s="168"/>
      <c r="N272" s="169"/>
    </row>
    <row r="273" spans="1:14" ht="12.75">
      <c r="A273" s="133"/>
      <c r="B273" s="177"/>
      <c r="C273" s="62"/>
      <c r="D273" s="64"/>
      <c r="E273" s="70"/>
      <c r="F273" s="70" t="e">
        <f>+((+#REF!*4)*100)/#REF!</f>
        <v>#REF!</v>
      </c>
      <c r="G273" s="70" t="e">
        <f>+((+#REF!*4)*100)/#REF!</f>
        <v>#REF!</v>
      </c>
      <c r="H273" s="70" t="e">
        <f>+((+#REF!*4)*100)/#REF!</f>
        <v>#REF!</v>
      </c>
      <c r="I273" s="69"/>
      <c r="J273" s="167"/>
      <c r="K273" s="168"/>
      <c r="L273" s="168"/>
      <c r="M273" s="168"/>
      <c r="N273" s="169"/>
    </row>
    <row r="274" spans="1:14" ht="12.75">
      <c r="A274" s="133"/>
      <c r="B274" s="177"/>
      <c r="C274" s="62"/>
      <c r="D274" s="64"/>
      <c r="E274" s="70"/>
      <c r="F274" s="70" t="e">
        <f>+((+#REF!*4)*100)/#REF!</f>
        <v>#REF!</v>
      </c>
      <c r="G274" s="70" t="e">
        <f>+((+#REF!*4)*100)/#REF!</f>
        <v>#REF!</v>
      </c>
      <c r="H274" s="70" t="e">
        <f>+((+#REF!*4)*100)/#REF!</f>
        <v>#REF!</v>
      </c>
      <c r="I274" s="69"/>
      <c r="J274" s="167"/>
      <c r="K274" s="168"/>
      <c r="L274" s="168"/>
      <c r="M274" s="168"/>
      <c r="N274" s="169"/>
    </row>
    <row r="275" spans="1:14" ht="12.75">
      <c r="A275" s="133"/>
      <c r="B275" s="177"/>
      <c r="C275" s="62"/>
      <c r="D275" s="64"/>
      <c r="E275" s="70"/>
      <c r="F275" s="70" t="e">
        <f>+((+#REF!*4)*100)/#REF!</f>
        <v>#REF!</v>
      </c>
      <c r="G275" s="70" t="e">
        <f>+((+#REF!*4)*100)/#REF!</f>
        <v>#REF!</v>
      </c>
      <c r="H275" s="70" t="e">
        <f>+((+#REF!*4)*100)/#REF!</f>
        <v>#REF!</v>
      </c>
      <c r="I275" s="69"/>
      <c r="J275" s="167"/>
      <c r="K275" s="168"/>
      <c r="L275" s="168"/>
      <c r="M275" s="168"/>
      <c r="N275" s="169"/>
    </row>
    <row r="276" spans="1:14" ht="12.75">
      <c r="A276" s="133"/>
      <c r="B276" s="177"/>
      <c r="C276" s="62"/>
      <c r="D276" s="64"/>
      <c r="E276" s="70"/>
      <c r="F276" s="70" t="e">
        <f>+((+#REF!*4)*100)/#REF!</f>
        <v>#REF!</v>
      </c>
      <c r="G276" s="70" t="e">
        <f>+((+#REF!*4)*100)/#REF!</f>
        <v>#REF!</v>
      </c>
      <c r="H276" s="70" t="e">
        <f>+((+#REF!*4)*100)/#REF!</f>
        <v>#REF!</v>
      </c>
      <c r="I276" s="69"/>
      <c r="J276" s="167"/>
      <c r="K276" s="168"/>
      <c r="L276" s="168"/>
      <c r="M276" s="168"/>
      <c r="N276" s="169"/>
    </row>
    <row r="277" spans="1:14" ht="12.75">
      <c r="A277" s="133"/>
      <c r="B277" s="177"/>
      <c r="C277" s="62"/>
      <c r="D277" s="64"/>
      <c r="E277" s="70"/>
      <c r="F277" s="70" t="e">
        <f>+((+#REF!*4)*100)/#REF!</f>
        <v>#REF!</v>
      </c>
      <c r="G277" s="70" t="e">
        <f>+((+#REF!*4)*100)/#REF!</f>
        <v>#REF!</v>
      </c>
      <c r="H277" s="70" t="e">
        <f>+((+#REF!*4)*100)/#REF!</f>
        <v>#REF!</v>
      </c>
      <c r="I277" s="69"/>
      <c r="J277" s="167"/>
      <c r="K277" s="168"/>
      <c r="L277" s="168"/>
      <c r="M277" s="168"/>
      <c r="N277" s="169"/>
    </row>
    <row r="278" spans="1:14" ht="12.75">
      <c r="A278" s="133"/>
      <c r="B278" s="177"/>
      <c r="C278" s="62"/>
      <c r="D278" s="64"/>
      <c r="E278" s="70"/>
      <c r="F278" s="68"/>
      <c r="G278" s="68"/>
      <c r="H278" s="68"/>
      <c r="I278" s="69"/>
      <c r="J278" s="167"/>
      <c r="K278" s="168"/>
      <c r="L278" s="168"/>
      <c r="M278" s="168"/>
      <c r="N278" s="169"/>
    </row>
    <row r="279" spans="1:14" ht="12.75">
      <c r="A279" s="133"/>
      <c r="B279" s="178"/>
      <c r="C279" s="62"/>
      <c r="D279" s="71"/>
      <c r="E279" s="72"/>
      <c r="F279" s="73" t="e">
        <f>SUM(F260:F277)</f>
        <v>#REF!</v>
      </c>
      <c r="G279" s="73" t="e">
        <f>SUM(G260:G277)</f>
        <v>#REF!</v>
      </c>
      <c r="H279" s="73" t="e">
        <f>SUM(H260:H277)</f>
        <v>#REF!</v>
      </c>
      <c r="I279" s="69"/>
      <c r="J279" s="170"/>
      <c r="K279" s="171"/>
      <c r="L279" s="171"/>
      <c r="M279" s="171"/>
      <c r="N279" s="172"/>
    </row>
    <row r="280" spans="2:14" ht="12.75">
      <c r="B280" s="61"/>
      <c r="C280" s="62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2:14" ht="12.75">
      <c r="B281" s="61"/>
      <c r="C281" s="62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 ht="12.75">
      <c r="A282" s="173" t="s">
        <v>359</v>
      </c>
      <c r="B282" s="173" t="s">
        <v>360</v>
      </c>
      <c r="C282" s="88"/>
      <c r="D282" s="175" t="s">
        <v>105</v>
      </c>
      <c r="E282" s="89" t="s">
        <v>106</v>
      </c>
      <c r="F282" s="89" t="s">
        <v>107</v>
      </c>
      <c r="G282" s="89" t="s">
        <v>108</v>
      </c>
      <c r="H282" s="89" t="s">
        <v>109</v>
      </c>
      <c r="I282" s="90"/>
      <c r="J282" s="175" t="s">
        <v>110</v>
      </c>
      <c r="K282" s="175"/>
      <c r="L282" s="175"/>
      <c r="M282" s="175"/>
      <c r="N282" s="175"/>
    </row>
    <row r="283" spans="1:14" ht="12.75">
      <c r="A283" s="174"/>
      <c r="B283" s="174"/>
      <c r="C283" s="88"/>
      <c r="D283" s="174"/>
      <c r="E283" s="91" t="s">
        <v>111</v>
      </c>
      <c r="F283" s="92"/>
      <c r="G283" s="92"/>
      <c r="H283" s="92"/>
      <c r="I283" s="93"/>
      <c r="J283" s="174"/>
      <c r="K283" s="174"/>
      <c r="L283" s="174"/>
      <c r="M283" s="174"/>
      <c r="N283" s="174"/>
    </row>
    <row r="284" spans="1:14" ht="12.75">
      <c r="A284" s="133">
        <v>20</v>
      </c>
      <c r="B284" s="176" t="s">
        <v>206</v>
      </c>
      <c r="C284" s="63"/>
      <c r="D284" s="64" t="s">
        <v>207</v>
      </c>
      <c r="E284" s="65">
        <v>160</v>
      </c>
      <c r="F284" s="66" t="s">
        <v>113</v>
      </c>
      <c r="G284" s="66" t="s">
        <v>113</v>
      </c>
      <c r="H284" s="66" t="s">
        <v>113</v>
      </c>
      <c r="I284" s="67"/>
      <c r="J284" s="164" t="s">
        <v>208</v>
      </c>
      <c r="K284" s="165"/>
      <c r="L284" s="165"/>
      <c r="M284" s="165"/>
      <c r="N284" s="166"/>
    </row>
    <row r="285" spans="1:14" ht="12.75">
      <c r="A285" s="133"/>
      <c r="B285" s="177"/>
      <c r="C285" s="62"/>
      <c r="D285" s="64" t="s">
        <v>166</v>
      </c>
      <c r="E285" s="70">
        <v>35</v>
      </c>
      <c r="F285" s="68" t="e">
        <f>+((+#REF!*4)*100)/#REF!</f>
        <v>#REF!</v>
      </c>
      <c r="G285" s="68" t="e">
        <f>+((+#REF!*4)*100)/#REF!</f>
        <v>#REF!</v>
      </c>
      <c r="H285" s="68" t="e">
        <f>+((+#REF!*4)*100)/#REF!</f>
        <v>#REF!</v>
      </c>
      <c r="I285" s="69"/>
      <c r="J285" s="167"/>
      <c r="K285" s="168"/>
      <c r="L285" s="168"/>
      <c r="M285" s="168"/>
      <c r="N285" s="169"/>
    </row>
    <row r="286" spans="1:14" ht="12.75">
      <c r="A286" s="133"/>
      <c r="B286" s="177"/>
      <c r="C286" s="62"/>
      <c r="D286" s="64" t="s">
        <v>167</v>
      </c>
      <c r="E286" s="70">
        <v>25</v>
      </c>
      <c r="F286" s="70" t="e">
        <f>+((+#REF!*4)*100)/#REF!</f>
        <v>#REF!</v>
      </c>
      <c r="G286" s="70" t="e">
        <f>+((+#REF!*4)*100)/#REF!</f>
        <v>#REF!</v>
      </c>
      <c r="H286" s="70" t="e">
        <f>+((+#REF!*4)*100)/#REF!</f>
        <v>#REF!</v>
      </c>
      <c r="I286" s="69"/>
      <c r="J286" s="167"/>
      <c r="K286" s="168"/>
      <c r="L286" s="168"/>
      <c r="M286" s="168"/>
      <c r="N286" s="169"/>
    </row>
    <row r="287" spans="1:14" ht="12.75">
      <c r="A287" s="133"/>
      <c r="B287" s="177"/>
      <c r="C287" s="62"/>
      <c r="D287" s="64" t="s">
        <v>168</v>
      </c>
      <c r="E287" s="70">
        <v>3</v>
      </c>
      <c r="F287" s="70" t="e">
        <f>+((+#REF!*4)*100)/#REF!</f>
        <v>#REF!</v>
      </c>
      <c r="G287" s="70" t="e">
        <f>+((+#REF!*4)*100)/#REF!</f>
        <v>#REF!</v>
      </c>
      <c r="H287" s="70" t="e">
        <f>+((+#REF!*4)*100)/#REF!</f>
        <v>#REF!</v>
      </c>
      <c r="I287" s="69"/>
      <c r="J287" s="167"/>
      <c r="K287" s="168"/>
      <c r="L287" s="168"/>
      <c r="M287" s="168"/>
      <c r="N287" s="169"/>
    </row>
    <row r="288" spans="1:14" ht="12.75">
      <c r="A288" s="133"/>
      <c r="B288" s="177"/>
      <c r="C288" s="62"/>
      <c r="D288" s="64" t="s">
        <v>116</v>
      </c>
      <c r="E288" s="70">
        <v>0.2</v>
      </c>
      <c r="F288" s="70" t="e">
        <f>+((+#REF!*4)*100)/#REF!</f>
        <v>#REF!</v>
      </c>
      <c r="G288" s="70" t="e">
        <f>+((+#REF!*4)*100)/#REF!</f>
        <v>#REF!</v>
      </c>
      <c r="H288" s="70" t="e">
        <f>+((+#REF!*4)*100)/#REF!</f>
        <v>#REF!</v>
      </c>
      <c r="I288" s="69"/>
      <c r="J288" s="167"/>
      <c r="K288" s="168"/>
      <c r="L288" s="168"/>
      <c r="M288" s="168"/>
      <c r="N288" s="169"/>
    </row>
    <row r="289" spans="1:14" ht="12.75">
      <c r="A289" s="133"/>
      <c r="B289" s="177"/>
      <c r="C289" s="62"/>
      <c r="D289" s="64" t="s">
        <v>117</v>
      </c>
      <c r="E289" s="70">
        <v>1</v>
      </c>
      <c r="F289" s="70" t="e">
        <f>+((+#REF!*4)*100)/#REF!</f>
        <v>#REF!</v>
      </c>
      <c r="G289" s="70" t="e">
        <f>+((+#REF!*4)*100)/#REF!</f>
        <v>#REF!</v>
      </c>
      <c r="H289" s="70" t="e">
        <f>+((+#REF!*4)*100)/#REF!</f>
        <v>#REF!</v>
      </c>
      <c r="I289" s="69"/>
      <c r="J289" s="167"/>
      <c r="K289" s="168"/>
      <c r="L289" s="168"/>
      <c r="M289" s="168"/>
      <c r="N289" s="169"/>
    </row>
    <row r="290" spans="1:14" ht="12.75">
      <c r="A290" s="133"/>
      <c r="B290" s="177"/>
      <c r="C290" s="62"/>
      <c r="D290" s="64" t="s">
        <v>194</v>
      </c>
      <c r="E290" s="83" t="s">
        <v>170</v>
      </c>
      <c r="F290" s="70" t="e">
        <f>+((+#REF!*4)*100)/#REF!</f>
        <v>#REF!</v>
      </c>
      <c r="G290" s="70" t="e">
        <f>+((+#REF!*4)*100)/#REF!</f>
        <v>#REF!</v>
      </c>
      <c r="H290" s="70" t="e">
        <f>+((+#REF!*4)*100)/#REF!</f>
        <v>#REF!</v>
      </c>
      <c r="I290" s="69"/>
      <c r="J290" s="167"/>
      <c r="K290" s="168"/>
      <c r="L290" s="168"/>
      <c r="M290" s="168"/>
      <c r="N290" s="169"/>
    </row>
    <row r="291" spans="1:14" ht="12.75">
      <c r="A291" s="133"/>
      <c r="B291" s="177"/>
      <c r="C291" s="62"/>
      <c r="D291" s="64" t="s">
        <v>174</v>
      </c>
      <c r="E291" s="70">
        <v>80</v>
      </c>
      <c r="F291" s="70" t="e">
        <f>+((+#REF!*4)*100)/#REF!</f>
        <v>#REF!</v>
      </c>
      <c r="G291" s="70" t="e">
        <f>+((+#REF!*4)*100)/#REF!</f>
        <v>#REF!</v>
      </c>
      <c r="H291" s="70" t="e">
        <f>+((+#REF!*4)*100)/#REF!</f>
        <v>#REF!</v>
      </c>
      <c r="I291" s="69"/>
      <c r="J291" s="167"/>
      <c r="K291" s="168"/>
      <c r="L291" s="168"/>
      <c r="M291" s="168"/>
      <c r="N291" s="169"/>
    </row>
    <row r="292" spans="1:14" ht="12.75">
      <c r="A292" s="133"/>
      <c r="B292" s="177"/>
      <c r="C292" s="62"/>
      <c r="D292" s="64" t="s">
        <v>116</v>
      </c>
      <c r="E292" s="70">
        <v>0.2</v>
      </c>
      <c r="F292" s="70" t="e">
        <f>+((+#REF!*4)*100)/#REF!</f>
        <v>#REF!</v>
      </c>
      <c r="G292" s="70" t="e">
        <f>+((+#REF!*4)*100)/#REF!</f>
        <v>#REF!</v>
      </c>
      <c r="H292" s="70" t="e">
        <f>+((+#REF!*4)*100)/#REF!</f>
        <v>#REF!</v>
      </c>
      <c r="I292" s="69"/>
      <c r="J292" s="167"/>
      <c r="K292" s="168"/>
      <c r="L292" s="168"/>
      <c r="M292" s="168"/>
      <c r="N292" s="169"/>
    </row>
    <row r="293" spans="1:14" ht="12.75">
      <c r="A293" s="133"/>
      <c r="B293" s="177"/>
      <c r="C293" s="62"/>
      <c r="D293" s="64" t="s">
        <v>181</v>
      </c>
      <c r="E293" s="70">
        <v>3</v>
      </c>
      <c r="F293" s="70" t="e">
        <f>+((+#REF!*4)*100)/#REF!</f>
        <v>#REF!</v>
      </c>
      <c r="G293" s="70" t="e">
        <f>+((+#REF!*4)*100)/#REF!</f>
        <v>#REF!</v>
      </c>
      <c r="H293" s="70" t="e">
        <f>+((+#REF!*4)*100)/#REF!</f>
        <v>#REF!</v>
      </c>
      <c r="I293" s="69"/>
      <c r="J293" s="167"/>
      <c r="K293" s="168"/>
      <c r="L293" s="168"/>
      <c r="M293" s="168"/>
      <c r="N293" s="169"/>
    </row>
    <row r="294" spans="1:14" ht="12.75">
      <c r="A294" s="133"/>
      <c r="B294" s="177"/>
      <c r="C294" s="62"/>
      <c r="D294" s="64" t="s">
        <v>191</v>
      </c>
      <c r="E294" s="70">
        <v>30</v>
      </c>
      <c r="F294" s="70" t="e">
        <f>+((+#REF!*4)*100)/#REF!</f>
        <v>#REF!</v>
      </c>
      <c r="G294" s="70" t="e">
        <f>+((+#REF!*4)*100)/#REF!</f>
        <v>#REF!</v>
      </c>
      <c r="H294" s="70" t="e">
        <f>+((+#REF!*4)*100)/#REF!</f>
        <v>#REF!</v>
      </c>
      <c r="I294" s="69"/>
      <c r="J294" s="167"/>
      <c r="K294" s="168"/>
      <c r="L294" s="168"/>
      <c r="M294" s="168"/>
      <c r="N294" s="169"/>
    </row>
    <row r="295" spans="1:14" ht="12.75">
      <c r="A295" s="133"/>
      <c r="B295" s="177"/>
      <c r="C295" s="62"/>
      <c r="D295" s="64" t="s">
        <v>179</v>
      </c>
      <c r="E295" s="70">
        <v>30</v>
      </c>
      <c r="F295" s="70" t="e">
        <f>+((+#REF!*4)*100)/#REF!</f>
        <v>#REF!</v>
      </c>
      <c r="G295" s="70" t="e">
        <f>+((+#REF!*4)*100)/#REF!</f>
        <v>#REF!</v>
      </c>
      <c r="H295" s="70" t="e">
        <f>+((+#REF!*4)*100)/#REF!</f>
        <v>#REF!</v>
      </c>
      <c r="I295" s="69"/>
      <c r="J295" s="167"/>
      <c r="K295" s="168"/>
      <c r="L295" s="168"/>
      <c r="M295" s="168"/>
      <c r="N295" s="169"/>
    </row>
    <row r="296" spans="1:14" ht="12.75">
      <c r="A296" s="133"/>
      <c r="B296" s="177"/>
      <c r="C296" s="62"/>
      <c r="D296" s="64" t="s">
        <v>171</v>
      </c>
      <c r="E296" s="80" t="s">
        <v>170</v>
      </c>
      <c r="F296" s="70" t="e">
        <f>+((+#REF!*4)*100)/#REF!</f>
        <v>#REF!</v>
      </c>
      <c r="G296" s="70" t="e">
        <f>+((+#REF!*4)*100)/#REF!</f>
        <v>#REF!</v>
      </c>
      <c r="H296" s="70" t="e">
        <f>+((+#REF!*4)*100)/#REF!</f>
        <v>#REF!</v>
      </c>
      <c r="I296" s="69"/>
      <c r="J296" s="167"/>
      <c r="K296" s="168"/>
      <c r="L296" s="168"/>
      <c r="M296" s="168"/>
      <c r="N296" s="169"/>
    </row>
    <row r="297" spans="1:14" ht="12.75">
      <c r="A297" s="133"/>
      <c r="B297" s="177"/>
      <c r="C297" s="62"/>
      <c r="D297" s="64"/>
      <c r="E297" s="70"/>
      <c r="F297" s="70" t="e">
        <f>+((+#REF!*4)*100)/#REF!</f>
        <v>#REF!</v>
      </c>
      <c r="G297" s="70" t="e">
        <f>+((+#REF!*4)*100)/#REF!</f>
        <v>#REF!</v>
      </c>
      <c r="H297" s="70" t="e">
        <f>+((+#REF!*4)*100)/#REF!</f>
        <v>#REF!</v>
      </c>
      <c r="I297" s="69"/>
      <c r="J297" s="167"/>
      <c r="K297" s="168"/>
      <c r="L297" s="168"/>
      <c r="M297" s="168"/>
      <c r="N297" s="169"/>
    </row>
    <row r="298" spans="1:14" ht="12.75">
      <c r="A298" s="133"/>
      <c r="B298" s="177"/>
      <c r="C298" s="62"/>
      <c r="D298" s="74"/>
      <c r="E298" s="75"/>
      <c r="F298" s="70" t="e">
        <f>+((+#REF!*4)*100)/#REF!</f>
        <v>#REF!</v>
      </c>
      <c r="G298" s="70" t="e">
        <f>+((+#REF!*4)*100)/#REF!</f>
        <v>#REF!</v>
      </c>
      <c r="H298" s="70" t="e">
        <f>+((+#REF!*4)*100)/#REF!</f>
        <v>#REF!</v>
      </c>
      <c r="I298" s="69"/>
      <c r="J298" s="167"/>
      <c r="K298" s="168"/>
      <c r="L298" s="168"/>
      <c r="M298" s="168"/>
      <c r="N298" s="169"/>
    </row>
    <row r="299" spans="1:14" ht="12.75">
      <c r="A299" s="133"/>
      <c r="B299" s="177"/>
      <c r="C299" s="62"/>
      <c r="D299" s="64"/>
      <c r="E299" s="70"/>
      <c r="F299" s="70" t="e">
        <f>+((+#REF!*4)*100)/#REF!</f>
        <v>#REF!</v>
      </c>
      <c r="G299" s="70" t="e">
        <f>+((+#REF!*4)*100)/#REF!</f>
        <v>#REF!</v>
      </c>
      <c r="H299" s="70" t="e">
        <f>+((+#REF!*4)*100)/#REF!</f>
        <v>#REF!</v>
      </c>
      <c r="I299" s="69"/>
      <c r="J299" s="167"/>
      <c r="K299" s="168"/>
      <c r="L299" s="168"/>
      <c r="M299" s="168"/>
      <c r="N299" s="169"/>
    </row>
    <row r="300" spans="1:14" ht="12.75">
      <c r="A300" s="133"/>
      <c r="B300" s="177"/>
      <c r="C300" s="62"/>
      <c r="D300" s="64"/>
      <c r="E300" s="70"/>
      <c r="F300" s="70" t="e">
        <f>+((+#REF!*4)*100)/#REF!</f>
        <v>#REF!</v>
      </c>
      <c r="G300" s="70" t="e">
        <f>+((+#REF!*4)*100)/#REF!</f>
        <v>#REF!</v>
      </c>
      <c r="H300" s="70" t="e">
        <f>+((+#REF!*4)*100)/#REF!</f>
        <v>#REF!</v>
      </c>
      <c r="I300" s="69"/>
      <c r="J300" s="167"/>
      <c r="K300" s="168"/>
      <c r="L300" s="168"/>
      <c r="M300" s="168"/>
      <c r="N300" s="169"/>
    </row>
    <row r="301" spans="1:14" ht="12.75">
      <c r="A301" s="133"/>
      <c r="B301" s="177"/>
      <c r="C301" s="62"/>
      <c r="D301" s="64"/>
      <c r="E301" s="70"/>
      <c r="F301" s="70" t="e">
        <f>+((+#REF!*4)*100)/#REF!</f>
        <v>#REF!</v>
      </c>
      <c r="G301" s="70" t="e">
        <f>+((+#REF!*4)*100)/#REF!</f>
        <v>#REF!</v>
      </c>
      <c r="H301" s="70" t="e">
        <f>+((+#REF!*4)*100)/#REF!</f>
        <v>#REF!</v>
      </c>
      <c r="I301" s="69"/>
      <c r="J301" s="167"/>
      <c r="K301" s="168"/>
      <c r="L301" s="168"/>
      <c r="M301" s="168"/>
      <c r="N301" s="169"/>
    </row>
    <row r="302" spans="1:14" ht="12.75">
      <c r="A302" s="133"/>
      <c r="B302" s="177"/>
      <c r="C302" s="62"/>
      <c r="D302" s="64"/>
      <c r="E302" s="70"/>
      <c r="F302" s="70" t="e">
        <f>+((+#REF!*4)*100)/#REF!</f>
        <v>#REF!</v>
      </c>
      <c r="G302" s="70" t="e">
        <f>+((+#REF!*4)*100)/#REF!</f>
        <v>#REF!</v>
      </c>
      <c r="H302" s="70" t="e">
        <f>+((+#REF!*4)*100)/#REF!</f>
        <v>#REF!</v>
      </c>
      <c r="I302" s="69"/>
      <c r="J302" s="167"/>
      <c r="K302" s="168"/>
      <c r="L302" s="168"/>
      <c r="M302" s="168"/>
      <c r="N302" s="169"/>
    </row>
    <row r="303" spans="1:14" ht="12.75">
      <c r="A303" s="133"/>
      <c r="B303" s="177"/>
      <c r="C303" s="62"/>
      <c r="D303" s="64"/>
      <c r="E303" s="70"/>
      <c r="F303" s="68"/>
      <c r="G303" s="68"/>
      <c r="H303" s="68"/>
      <c r="I303" s="69"/>
      <c r="J303" s="167"/>
      <c r="K303" s="168"/>
      <c r="L303" s="168"/>
      <c r="M303" s="168"/>
      <c r="N303" s="169"/>
    </row>
    <row r="304" spans="1:14" ht="12.75">
      <c r="A304" s="133"/>
      <c r="B304" s="178"/>
      <c r="C304" s="62"/>
      <c r="D304" s="71"/>
      <c r="E304" s="72"/>
      <c r="F304" s="73" t="e">
        <f>SUM(F285:F302)</f>
        <v>#REF!</v>
      </c>
      <c r="G304" s="73" t="e">
        <f>SUM(G285:G302)</f>
        <v>#REF!</v>
      </c>
      <c r="H304" s="73" t="e">
        <f>SUM(H285:H302)</f>
        <v>#REF!</v>
      </c>
      <c r="I304" s="69"/>
      <c r="J304" s="170"/>
      <c r="K304" s="171"/>
      <c r="L304" s="171"/>
      <c r="M304" s="171"/>
      <c r="N304" s="172"/>
    </row>
    <row r="305" spans="2:14" ht="12.75">
      <c r="B305" s="61"/>
      <c r="C305" s="62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2:14" ht="12.75">
      <c r="B306" s="61"/>
      <c r="C306" s="62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 ht="12.75">
      <c r="A307" s="173" t="s">
        <v>359</v>
      </c>
      <c r="B307" s="173" t="s">
        <v>360</v>
      </c>
      <c r="C307" s="88"/>
      <c r="D307" s="175" t="s">
        <v>105</v>
      </c>
      <c r="E307" s="89" t="s">
        <v>106</v>
      </c>
      <c r="F307" s="89" t="s">
        <v>107</v>
      </c>
      <c r="G307" s="89" t="s">
        <v>108</v>
      </c>
      <c r="H307" s="89" t="s">
        <v>109</v>
      </c>
      <c r="I307" s="90"/>
      <c r="J307" s="175" t="s">
        <v>110</v>
      </c>
      <c r="K307" s="175"/>
      <c r="L307" s="175"/>
      <c r="M307" s="175"/>
      <c r="N307" s="175"/>
    </row>
    <row r="308" spans="1:14" ht="12.75">
      <c r="A308" s="174"/>
      <c r="B308" s="174"/>
      <c r="C308" s="88"/>
      <c r="D308" s="174"/>
      <c r="E308" s="91" t="s">
        <v>111</v>
      </c>
      <c r="F308" s="92"/>
      <c r="G308" s="92"/>
      <c r="H308" s="92"/>
      <c r="I308" s="93"/>
      <c r="J308" s="174"/>
      <c r="K308" s="174"/>
      <c r="L308" s="174"/>
      <c r="M308" s="174"/>
      <c r="N308" s="174"/>
    </row>
    <row r="309" spans="1:14" ht="12.75">
      <c r="A309" s="133">
        <v>21</v>
      </c>
      <c r="B309" s="176" t="s">
        <v>699</v>
      </c>
      <c r="C309" s="63"/>
      <c r="D309" s="64" t="s">
        <v>209</v>
      </c>
      <c r="E309" s="65">
        <v>160</v>
      </c>
      <c r="F309" s="66" t="s">
        <v>113</v>
      </c>
      <c r="G309" s="66" t="s">
        <v>113</v>
      </c>
      <c r="H309" s="66" t="s">
        <v>113</v>
      </c>
      <c r="I309" s="67"/>
      <c r="J309" s="164" t="s">
        <v>210</v>
      </c>
      <c r="K309" s="165"/>
      <c r="L309" s="165"/>
      <c r="M309" s="165"/>
      <c r="N309" s="166"/>
    </row>
    <row r="310" spans="1:14" ht="12.75">
      <c r="A310" s="133"/>
      <c r="B310" s="177"/>
      <c r="C310" s="62"/>
      <c r="D310" s="64" t="s">
        <v>119</v>
      </c>
      <c r="E310" s="70">
        <v>25</v>
      </c>
      <c r="F310" s="68" t="e">
        <f>+((+#REF!*4)*100)/#REF!</f>
        <v>#REF!</v>
      </c>
      <c r="G310" s="68" t="e">
        <f>+((+#REF!*4)*100)/#REF!</f>
        <v>#REF!</v>
      </c>
      <c r="H310" s="68" t="e">
        <f>+((+#REF!*4)*100)/#REF!</f>
        <v>#REF!</v>
      </c>
      <c r="I310" s="69"/>
      <c r="J310" s="167"/>
      <c r="K310" s="168"/>
      <c r="L310" s="168"/>
      <c r="M310" s="168"/>
      <c r="N310" s="169"/>
    </row>
    <row r="311" spans="1:14" ht="12.75">
      <c r="A311" s="133"/>
      <c r="B311" s="177"/>
      <c r="C311" s="62"/>
      <c r="D311" s="64" t="s">
        <v>211</v>
      </c>
      <c r="E311" s="70">
        <v>3</v>
      </c>
      <c r="F311" s="70" t="e">
        <f>+((+#REF!*4)*100)/#REF!</f>
        <v>#REF!</v>
      </c>
      <c r="G311" s="70" t="e">
        <f>+((+#REF!*4)*100)/#REF!</f>
        <v>#REF!</v>
      </c>
      <c r="H311" s="70" t="e">
        <f>+((+#REF!*4)*100)/#REF!</f>
        <v>#REF!</v>
      </c>
      <c r="I311" s="69"/>
      <c r="J311" s="167"/>
      <c r="K311" s="168"/>
      <c r="L311" s="168"/>
      <c r="M311" s="168"/>
      <c r="N311" s="169"/>
    </row>
    <row r="312" spans="1:14" ht="12.75">
      <c r="A312" s="133"/>
      <c r="B312" s="177"/>
      <c r="C312" s="62"/>
      <c r="D312" s="64" t="s">
        <v>116</v>
      </c>
      <c r="E312" s="70">
        <v>0.2</v>
      </c>
      <c r="F312" s="70" t="e">
        <f>+((+#REF!*4)*100)/#REF!</f>
        <v>#REF!</v>
      </c>
      <c r="G312" s="70" t="e">
        <f>+((+#REF!*4)*100)/#REF!</f>
        <v>#REF!</v>
      </c>
      <c r="H312" s="70" t="e">
        <f>+((+#REF!*4)*100)/#REF!</f>
        <v>#REF!</v>
      </c>
      <c r="I312" s="69"/>
      <c r="J312" s="167"/>
      <c r="K312" s="168"/>
      <c r="L312" s="168"/>
      <c r="M312" s="168"/>
      <c r="N312" s="169"/>
    </row>
    <row r="313" spans="1:14" ht="12.75">
      <c r="A313" s="133"/>
      <c r="B313" s="177"/>
      <c r="C313" s="62"/>
      <c r="D313" s="64" t="s">
        <v>117</v>
      </c>
      <c r="E313" s="70">
        <v>1</v>
      </c>
      <c r="F313" s="70" t="e">
        <f>+((+#REF!*4)*100)/#REF!</f>
        <v>#REF!</v>
      </c>
      <c r="G313" s="70" t="e">
        <f>+((+#REF!*4)*100)/#REF!</f>
        <v>#REF!</v>
      </c>
      <c r="H313" s="70" t="e">
        <f>+((+#REF!*4)*100)/#REF!</f>
        <v>#REF!</v>
      </c>
      <c r="I313" s="69"/>
      <c r="J313" s="167"/>
      <c r="K313" s="168"/>
      <c r="L313" s="168"/>
      <c r="M313" s="168"/>
      <c r="N313" s="169"/>
    </row>
    <row r="314" spans="1:14" ht="12.75">
      <c r="A314" s="133"/>
      <c r="B314" s="177"/>
      <c r="C314" s="62"/>
      <c r="D314" s="64" t="s">
        <v>185</v>
      </c>
      <c r="E314" s="80" t="s">
        <v>170</v>
      </c>
      <c r="F314" s="70" t="e">
        <f>+((+#REF!*4)*100)/#REF!</f>
        <v>#REF!</v>
      </c>
      <c r="G314" s="70" t="e">
        <f>+((+#REF!*4)*100)/#REF!</f>
        <v>#REF!</v>
      </c>
      <c r="H314" s="70" t="e">
        <f>+((+#REF!*4)*100)/#REF!</f>
        <v>#REF!</v>
      </c>
      <c r="I314" s="69"/>
      <c r="J314" s="167"/>
      <c r="K314" s="168"/>
      <c r="L314" s="168"/>
      <c r="M314" s="168"/>
      <c r="N314" s="169"/>
    </row>
    <row r="315" spans="1:14" ht="12.75">
      <c r="A315" s="133"/>
      <c r="B315" s="177"/>
      <c r="C315" s="62"/>
      <c r="D315" s="64" t="s">
        <v>189</v>
      </c>
      <c r="E315" s="80" t="s">
        <v>170</v>
      </c>
      <c r="F315" s="70" t="e">
        <f>+((+#REF!*4)*100)/#REF!</f>
        <v>#REF!</v>
      </c>
      <c r="G315" s="70" t="e">
        <f>+((+#REF!*4)*100)/#REF!</f>
        <v>#REF!</v>
      </c>
      <c r="H315" s="70" t="e">
        <f>+((+#REF!*4)*100)/#REF!</f>
        <v>#REF!</v>
      </c>
      <c r="I315" s="69"/>
      <c r="J315" s="167"/>
      <c r="K315" s="168"/>
      <c r="L315" s="168"/>
      <c r="M315" s="168"/>
      <c r="N315" s="169"/>
    </row>
    <row r="316" spans="1:14" ht="12.75">
      <c r="A316" s="133"/>
      <c r="B316" s="177"/>
      <c r="C316" s="62"/>
      <c r="D316" s="64" t="s">
        <v>172</v>
      </c>
      <c r="E316" s="70">
        <v>80</v>
      </c>
      <c r="F316" s="70" t="e">
        <f>+((+#REF!*4)*100)/#REF!</f>
        <v>#REF!</v>
      </c>
      <c r="G316" s="70" t="e">
        <f>+((+#REF!*4)*100)/#REF!</f>
        <v>#REF!</v>
      </c>
      <c r="H316" s="70" t="e">
        <f>+((+#REF!*4)*100)/#REF!</f>
        <v>#REF!</v>
      </c>
      <c r="I316" s="69"/>
      <c r="J316" s="167"/>
      <c r="K316" s="168"/>
      <c r="L316" s="168"/>
      <c r="M316" s="168"/>
      <c r="N316" s="169"/>
    </row>
    <row r="317" spans="1:14" ht="12.75">
      <c r="A317" s="133"/>
      <c r="B317" s="177"/>
      <c r="C317" s="62"/>
      <c r="D317" s="64" t="s">
        <v>116</v>
      </c>
      <c r="E317" s="70">
        <v>0.2</v>
      </c>
      <c r="F317" s="70" t="e">
        <f>+((+#REF!*4)*100)/#REF!</f>
        <v>#REF!</v>
      </c>
      <c r="G317" s="70" t="e">
        <f>+((+#REF!*4)*100)/#REF!</f>
        <v>#REF!</v>
      </c>
      <c r="H317" s="70" t="e">
        <f>+((+#REF!*4)*100)/#REF!</f>
        <v>#REF!</v>
      </c>
      <c r="I317" s="69"/>
      <c r="J317" s="167"/>
      <c r="K317" s="168"/>
      <c r="L317" s="168"/>
      <c r="M317" s="168"/>
      <c r="N317" s="169"/>
    </row>
    <row r="318" spans="1:14" ht="12.75">
      <c r="A318" s="133"/>
      <c r="B318" s="177"/>
      <c r="C318" s="62"/>
      <c r="D318" s="64" t="s">
        <v>195</v>
      </c>
      <c r="E318" s="70">
        <v>50</v>
      </c>
      <c r="F318" s="70" t="e">
        <f>+((+#REF!*4)*100)/#REF!</f>
        <v>#REF!</v>
      </c>
      <c r="G318" s="70" t="e">
        <f>+((+#REF!*4)*100)/#REF!</f>
        <v>#REF!</v>
      </c>
      <c r="H318" s="70" t="e">
        <f>+((+#REF!*4)*100)/#REF!</f>
        <v>#REF!</v>
      </c>
      <c r="I318" s="69"/>
      <c r="J318" s="167"/>
      <c r="K318" s="168"/>
      <c r="L318" s="168"/>
      <c r="M318" s="168"/>
      <c r="N318" s="169"/>
    </row>
    <row r="319" spans="1:14" ht="12.75">
      <c r="A319" s="133"/>
      <c r="B319" s="177"/>
      <c r="C319" s="62"/>
      <c r="D319" s="64" t="s">
        <v>212</v>
      </c>
      <c r="E319" s="70">
        <v>60</v>
      </c>
      <c r="F319" s="70" t="e">
        <f>+((+#REF!*4)*100)/#REF!</f>
        <v>#REF!</v>
      </c>
      <c r="G319" s="70" t="e">
        <f>+((+#REF!*4)*100)/#REF!</f>
        <v>#REF!</v>
      </c>
      <c r="H319" s="70" t="e">
        <f>+((+#REF!*4)*100)/#REF!</f>
        <v>#REF!</v>
      </c>
      <c r="I319" s="69"/>
      <c r="J319" s="167"/>
      <c r="K319" s="168"/>
      <c r="L319" s="168"/>
      <c r="M319" s="168"/>
      <c r="N319" s="169"/>
    </row>
    <row r="320" spans="1:14" ht="12.75">
      <c r="A320" s="133"/>
      <c r="B320" s="177"/>
      <c r="C320" s="62"/>
      <c r="D320" s="64" t="s">
        <v>213</v>
      </c>
      <c r="E320" s="70">
        <v>30</v>
      </c>
      <c r="F320" s="70" t="e">
        <f>+((+#REF!*4)*100)/#REF!</f>
        <v>#REF!</v>
      </c>
      <c r="G320" s="70" t="e">
        <f>+((+#REF!*4)*100)/#REF!</f>
        <v>#REF!</v>
      </c>
      <c r="H320" s="70" t="e">
        <f>+((+#REF!*4)*100)/#REF!</f>
        <v>#REF!</v>
      </c>
      <c r="I320" s="69"/>
      <c r="J320" s="167"/>
      <c r="K320" s="168"/>
      <c r="L320" s="168"/>
      <c r="M320" s="168"/>
      <c r="N320" s="169"/>
    </row>
    <row r="321" spans="1:14" ht="12.75">
      <c r="A321" s="133"/>
      <c r="B321" s="177"/>
      <c r="C321" s="62"/>
      <c r="D321" s="64" t="s">
        <v>116</v>
      </c>
      <c r="E321" s="70">
        <v>0.2</v>
      </c>
      <c r="F321" s="70" t="e">
        <f>+((+#REF!*4)*100)/#REF!</f>
        <v>#REF!</v>
      </c>
      <c r="G321" s="70" t="e">
        <f>+((+#REF!*4)*100)/#REF!</f>
        <v>#REF!</v>
      </c>
      <c r="H321" s="70" t="e">
        <f>+((+#REF!*4)*100)/#REF!</f>
        <v>#REF!</v>
      </c>
      <c r="I321" s="69"/>
      <c r="J321" s="167"/>
      <c r="K321" s="168"/>
      <c r="L321" s="168"/>
      <c r="M321" s="168"/>
      <c r="N321" s="169"/>
    </row>
    <row r="322" spans="1:14" ht="12.75">
      <c r="A322" s="133"/>
      <c r="B322" s="177"/>
      <c r="C322" s="62"/>
      <c r="D322" s="64"/>
      <c r="E322" s="70"/>
      <c r="F322" s="70" t="e">
        <f>+((+#REF!*4)*100)/#REF!</f>
        <v>#REF!</v>
      </c>
      <c r="G322" s="70" t="e">
        <f>+((+#REF!*4)*100)/#REF!</f>
        <v>#REF!</v>
      </c>
      <c r="H322" s="70" t="e">
        <f>+((+#REF!*4)*100)/#REF!</f>
        <v>#REF!</v>
      </c>
      <c r="I322" s="69"/>
      <c r="J322" s="167"/>
      <c r="K322" s="168"/>
      <c r="L322" s="168"/>
      <c r="M322" s="168"/>
      <c r="N322" s="169"/>
    </row>
    <row r="323" spans="1:14" ht="12.75">
      <c r="A323" s="133"/>
      <c r="B323" s="177"/>
      <c r="C323" s="62"/>
      <c r="D323" s="64"/>
      <c r="E323" s="70"/>
      <c r="F323" s="70" t="e">
        <f>+((+#REF!*4)*100)/#REF!</f>
        <v>#REF!</v>
      </c>
      <c r="G323" s="70" t="e">
        <f>+((+#REF!*4)*100)/#REF!</f>
        <v>#REF!</v>
      </c>
      <c r="H323" s="70" t="e">
        <f>+((+#REF!*4)*100)/#REF!</f>
        <v>#REF!</v>
      </c>
      <c r="I323" s="69"/>
      <c r="J323" s="167"/>
      <c r="K323" s="168"/>
      <c r="L323" s="168"/>
      <c r="M323" s="168"/>
      <c r="N323" s="169"/>
    </row>
    <row r="324" spans="1:14" ht="12.75">
      <c r="A324" s="133"/>
      <c r="B324" s="177"/>
      <c r="C324" s="62"/>
      <c r="D324" s="64"/>
      <c r="E324" s="70"/>
      <c r="F324" s="70" t="e">
        <f>+((+#REF!*4)*100)/#REF!</f>
        <v>#REF!</v>
      </c>
      <c r="G324" s="70" t="e">
        <f>+((+#REF!*4)*100)/#REF!</f>
        <v>#REF!</v>
      </c>
      <c r="H324" s="70" t="e">
        <f>+((+#REF!*4)*100)/#REF!</f>
        <v>#REF!</v>
      </c>
      <c r="I324" s="69"/>
      <c r="J324" s="167"/>
      <c r="K324" s="168"/>
      <c r="L324" s="168"/>
      <c r="M324" s="168"/>
      <c r="N324" s="169"/>
    </row>
    <row r="325" spans="1:14" ht="12.75">
      <c r="A325" s="133"/>
      <c r="B325" s="177"/>
      <c r="C325" s="62"/>
      <c r="D325" s="64"/>
      <c r="E325" s="70"/>
      <c r="F325" s="70" t="e">
        <f>+((+#REF!*4)*100)/#REF!</f>
        <v>#REF!</v>
      </c>
      <c r="G325" s="70" t="e">
        <f>+((+#REF!*4)*100)/#REF!</f>
        <v>#REF!</v>
      </c>
      <c r="H325" s="70" t="e">
        <f>+((+#REF!*4)*100)/#REF!</f>
        <v>#REF!</v>
      </c>
      <c r="I325" s="69"/>
      <c r="J325" s="167"/>
      <c r="K325" s="168"/>
      <c r="L325" s="168"/>
      <c r="M325" s="168"/>
      <c r="N325" s="169"/>
    </row>
    <row r="326" spans="1:14" ht="12.75">
      <c r="A326" s="133"/>
      <c r="B326" s="177"/>
      <c r="C326" s="62"/>
      <c r="D326" s="64"/>
      <c r="E326" s="70"/>
      <c r="F326" s="70" t="e">
        <f>+((+#REF!*4)*100)/#REF!</f>
        <v>#REF!</v>
      </c>
      <c r="G326" s="70" t="e">
        <f>+((+#REF!*4)*100)/#REF!</f>
        <v>#REF!</v>
      </c>
      <c r="H326" s="70" t="e">
        <f>+((+#REF!*4)*100)/#REF!</f>
        <v>#REF!</v>
      </c>
      <c r="I326" s="69"/>
      <c r="J326" s="167"/>
      <c r="K326" s="168"/>
      <c r="L326" s="168"/>
      <c r="M326" s="168"/>
      <c r="N326" s="169"/>
    </row>
    <row r="327" spans="1:14" ht="12.75">
      <c r="A327" s="133"/>
      <c r="B327" s="177"/>
      <c r="C327" s="62"/>
      <c r="D327" s="64"/>
      <c r="E327" s="70"/>
      <c r="F327" s="70" t="e">
        <f>+((+#REF!*4)*100)/#REF!</f>
        <v>#REF!</v>
      </c>
      <c r="G327" s="70" t="e">
        <f>+((+#REF!*4)*100)/#REF!</f>
        <v>#REF!</v>
      </c>
      <c r="H327" s="70" t="e">
        <f>+((+#REF!*4)*100)/#REF!</f>
        <v>#REF!</v>
      </c>
      <c r="I327" s="69"/>
      <c r="J327" s="167"/>
      <c r="K327" s="168"/>
      <c r="L327" s="168"/>
      <c r="M327" s="168"/>
      <c r="N327" s="169"/>
    </row>
    <row r="328" spans="1:14" ht="12.75">
      <c r="A328" s="133"/>
      <c r="B328" s="177"/>
      <c r="C328" s="62"/>
      <c r="D328" s="64"/>
      <c r="E328" s="70"/>
      <c r="F328" s="68"/>
      <c r="G328" s="68"/>
      <c r="H328" s="68"/>
      <c r="I328" s="69"/>
      <c r="J328" s="167"/>
      <c r="K328" s="168"/>
      <c r="L328" s="168"/>
      <c r="M328" s="168"/>
      <c r="N328" s="169"/>
    </row>
    <row r="329" spans="1:14" ht="12.75">
      <c r="A329" s="133"/>
      <c r="B329" s="178"/>
      <c r="C329" s="62"/>
      <c r="D329" s="71"/>
      <c r="E329" s="72"/>
      <c r="F329" s="73" t="e">
        <f>SUM(F310:F327)</f>
        <v>#REF!</v>
      </c>
      <c r="G329" s="73" t="e">
        <f>SUM(G310:G327)</f>
        <v>#REF!</v>
      </c>
      <c r="H329" s="73" t="e">
        <f>SUM(H310:H327)</f>
        <v>#REF!</v>
      </c>
      <c r="I329" s="69"/>
      <c r="J329" s="170"/>
      <c r="K329" s="171"/>
      <c r="L329" s="171"/>
      <c r="M329" s="171"/>
      <c r="N329" s="172"/>
    </row>
    <row r="330" spans="2:14" ht="12.75">
      <c r="B330" s="61"/>
      <c r="C330" s="62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2:14" ht="12.75">
      <c r="B331" s="61"/>
      <c r="C331" s="62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1:14" ht="12.75">
      <c r="A332" s="173" t="s">
        <v>359</v>
      </c>
      <c r="B332" s="173" t="s">
        <v>360</v>
      </c>
      <c r="C332" s="88"/>
      <c r="D332" s="175" t="s">
        <v>105</v>
      </c>
      <c r="E332" s="89" t="s">
        <v>106</v>
      </c>
      <c r="F332" s="89" t="s">
        <v>107</v>
      </c>
      <c r="G332" s="89" t="s">
        <v>108</v>
      </c>
      <c r="H332" s="89" t="s">
        <v>109</v>
      </c>
      <c r="I332" s="90"/>
      <c r="J332" s="175" t="s">
        <v>110</v>
      </c>
      <c r="K332" s="175"/>
      <c r="L332" s="175"/>
      <c r="M332" s="175"/>
      <c r="N332" s="175"/>
    </row>
    <row r="333" spans="1:14" ht="12.75">
      <c r="A333" s="174"/>
      <c r="B333" s="174"/>
      <c r="C333" s="88"/>
      <c r="D333" s="174"/>
      <c r="E333" s="91" t="s">
        <v>111</v>
      </c>
      <c r="F333" s="92"/>
      <c r="G333" s="92"/>
      <c r="H333" s="92"/>
      <c r="I333" s="93"/>
      <c r="J333" s="174"/>
      <c r="K333" s="174"/>
      <c r="L333" s="174"/>
      <c r="M333" s="174"/>
      <c r="N333" s="174"/>
    </row>
    <row r="334" spans="1:14" ht="12.75">
      <c r="A334" s="133">
        <v>22</v>
      </c>
      <c r="B334" s="176" t="s">
        <v>663</v>
      </c>
      <c r="C334" s="63"/>
      <c r="D334" s="64" t="s">
        <v>214</v>
      </c>
      <c r="E334" s="65">
        <v>220</v>
      </c>
      <c r="F334" s="66" t="s">
        <v>113</v>
      </c>
      <c r="G334" s="66" t="s">
        <v>113</v>
      </c>
      <c r="H334" s="66" t="s">
        <v>113</v>
      </c>
      <c r="I334" s="67"/>
      <c r="J334" s="164" t="s">
        <v>664</v>
      </c>
      <c r="K334" s="165"/>
      <c r="L334" s="165"/>
      <c r="M334" s="165"/>
      <c r="N334" s="166"/>
    </row>
    <row r="335" spans="1:14" ht="12.75">
      <c r="A335" s="133"/>
      <c r="B335" s="177"/>
      <c r="C335" s="62"/>
      <c r="D335" s="64" t="s">
        <v>116</v>
      </c>
      <c r="E335" s="70">
        <v>0.2</v>
      </c>
      <c r="F335" s="68" t="e">
        <f>+((+#REF!*4)*100)/#REF!</f>
        <v>#REF!</v>
      </c>
      <c r="G335" s="68" t="e">
        <f>+((+#REF!*4)*100)/#REF!</f>
        <v>#REF!</v>
      </c>
      <c r="H335" s="68" t="e">
        <f>+((+#REF!*4)*100)/#REF!</f>
        <v>#REF!</v>
      </c>
      <c r="I335" s="69"/>
      <c r="J335" s="167"/>
      <c r="K335" s="168"/>
      <c r="L335" s="168"/>
      <c r="M335" s="168"/>
      <c r="N335" s="169"/>
    </row>
    <row r="336" spans="1:14" ht="12.75">
      <c r="A336" s="133"/>
      <c r="B336" s="177"/>
      <c r="C336" s="62"/>
      <c r="D336" s="64" t="s">
        <v>185</v>
      </c>
      <c r="E336" s="80" t="s">
        <v>170</v>
      </c>
      <c r="F336" s="70" t="e">
        <f>+((+#REF!*4)*100)/#REF!</f>
        <v>#REF!</v>
      </c>
      <c r="G336" s="70" t="e">
        <f>+((+#REF!*4)*100)/#REF!</f>
        <v>#REF!</v>
      </c>
      <c r="H336" s="70" t="e">
        <f>+((+#REF!*4)*100)/#REF!</f>
        <v>#REF!</v>
      </c>
      <c r="I336" s="69"/>
      <c r="J336" s="167"/>
      <c r="K336" s="168"/>
      <c r="L336" s="168"/>
      <c r="M336" s="168"/>
      <c r="N336" s="169"/>
    </row>
    <row r="337" spans="1:14" ht="12.75">
      <c r="A337" s="133"/>
      <c r="B337" s="177"/>
      <c r="C337" s="62"/>
      <c r="D337" s="64" t="s">
        <v>117</v>
      </c>
      <c r="E337" s="70">
        <v>1</v>
      </c>
      <c r="F337" s="70" t="e">
        <f>+((+#REF!*4)*100)/#REF!</f>
        <v>#REF!</v>
      </c>
      <c r="G337" s="70" t="e">
        <f>+((+#REF!*4)*100)/#REF!</f>
        <v>#REF!</v>
      </c>
      <c r="H337" s="70" t="e">
        <f>+((+#REF!*4)*100)/#REF!</f>
        <v>#REF!</v>
      </c>
      <c r="I337" s="69"/>
      <c r="J337" s="167"/>
      <c r="K337" s="168"/>
      <c r="L337" s="168"/>
      <c r="M337" s="168"/>
      <c r="N337" s="169"/>
    </row>
    <row r="338" spans="1:14" ht="12.75">
      <c r="A338" s="133"/>
      <c r="B338" s="177"/>
      <c r="C338" s="62"/>
      <c r="D338" s="64" t="s">
        <v>194</v>
      </c>
      <c r="E338" s="80" t="s">
        <v>170</v>
      </c>
      <c r="F338" s="70" t="e">
        <f>+((+#REF!*4)*100)/#REF!</f>
        <v>#REF!</v>
      </c>
      <c r="G338" s="70" t="e">
        <f>+((+#REF!*4)*100)/#REF!</f>
        <v>#REF!</v>
      </c>
      <c r="H338" s="70" t="e">
        <f>+((+#REF!*4)*100)/#REF!</f>
        <v>#REF!</v>
      </c>
      <c r="I338" s="69"/>
      <c r="J338" s="167"/>
      <c r="K338" s="168"/>
      <c r="L338" s="168"/>
      <c r="M338" s="168"/>
      <c r="N338" s="169"/>
    </row>
    <row r="339" spans="1:14" ht="12.75">
      <c r="A339" s="133"/>
      <c r="B339" s="177"/>
      <c r="C339" s="62"/>
      <c r="D339" s="64" t="s">
        <v>204</v>
      </c>
      <c r="E339" s="70">
        <v>80</v>
      </c>
      <c r="F339" s="70" t="e">
        <f>+((+#REF!*4)*100)/#REF!</f>
        <v>#REF!</v>
      </c>
      <c r="G339" s="70" t="e">
        <f>+((+#REF!*4)*100)/#REF!</f>
        <v>#REF!</v>
      </c>
      <c r="H339" s="70" t="e">
        <f>+((+#REF!*4)*100)/#REF!</f>
        <v>#REF!</v>
      </c>
      <c r="I339" s="69"/>
      <c r="J339" s="167"/>
      <c r="K339" s="168"/>
      <c r="L339" s="168"/>
      <c r="M339" s="168"/>
      <c r="N339" s="169"/>
    </row>
    <row r="340" spans="1:14" ht="12.75">
      <c r="A340" s="133"/>
      <c r="B340" s="177"/>
      <c r="C340" s="62"/>
      <c r="D340" s="64" t="s">
        <v>180</v>
      </c>
      <c r="E340" s="70">
        <v>20</v>
      </c>
      <c r="F340" s="70" t="e">
        <f>+((+#REF!*4)*100)/#REF!</f>
        <v>#REF!</v>
      </c>
      <c r="G340" s="70" t="e">
        <f>+((+#REF!*4)*100)/#REF!</f>
        <v>#REF!</v>
      </c>
      <c r="H340" s="70" t="e">
        <f>+((+#REF!*4)*100)/#REF!</f>
        <v>#REF!</v>
      </c>
      <c r="I340" s="69"/>
      <c r="J340" s="167"/>
      <c r="K340" s="168"/>
      <c r="L340" s="168"/>
      <c r="M340" s="168"/>
      <c r="N340" s="169"/>
    </row>
    <row r="341" spans="1:14" ht="12.75">
      <c r="A341" s="133"/>
      <c r="B341" s="177"/>
      <c r="C341" s="62"/>
      <c r="D341" s="64" t="s">
        <v>181</v>
      </c>
      <c r="E341" s="70">
        <v>3</v>
      </c>
      <c r="F341" s="70" t="e">
        <f>+((+#REF!*4)*100)/#REF!</f>
        <v>#REF!</v>
      </c>
      <c r="G341" s="70" t="e">
        <f>+((+#REF!*4)*100)/#REF!</f>
        <v>#REF!</v>
      </c>
      <c r="H341" s="70" t="e">
        <f>+((+#REF!*4)*100)/#REF!</f>
        <v>#REF!</v>
      </c>
      <c r="I341" s="69"/>
      <c r="J341" s="167"/>
      <c r="K341" s="168"/>
      <c r="L341" s="168"/>
      <c r="M341" s="168"/>
      <c r="N341" s="169"/>
    </row>
    <row r="342" spans="1:14" ht="12.75">
      <c r="A342" s="133"/>
      <c r="B342" s="177"/>
      <c r="C342" s="62"/>
      <c r="D342" s="64" t="s">
        <v>116</v>
      </c>
      <c r="E342" s="70">
        <v>0.2</v>
      </c>
      <c r="F342" s="70" t="e">
        <f>+((+#REF!*4)*100)/#REF!</f>
        <v>#REF!</v>
      </c>
      <c r="G342" s="70" t="e">
        <f>+((+#REF!*4)*100)/#REF!</f>
        <v>#REF!</v>
      </c>
      <c r="H342" s="70" t="e">
        <f>+((+#REF!*4)*100)/#REF!</f>
        <v>#REF!</v>
      </c>
      <c r="I342" s="69"/>
      <c r="J342" s="167"/>
      <c r="K342" s="168"/>
      <c r="L342" s="168"/>
      <c r="M342" s="168"/>
      <c r="N342" s="169"/>
    </row>
    <row r="343" spans="1:14" ht="12.75">
      <c r="A343" s="133"/>
      <c r="B343" s="177"/>
      <c r="C343" s="62"/>
      <c r="D343" s="64" t="s">
        <v>117</v>
      </c>
      <c r="E343" s="70">
        <v>1</v>
      </c>
      <c r="F343" s="70" t="e">
        <f>+((+#REF!*4)*100)/#REF!</f>
        <v>#REF!</v>
      </c>
      <c r="G343" s="70" t="e">
        <f>+((+#REF!*4)*100)/#REF!</f>
        <v>#REF!</v>
      </c>
      <c r="H343" s="70" t="e">
        <f>+((+#REF!*4)*100)/#REF!</f>
        <v>#REF!</v>
      </c>
      <c r="I343" s="69"/>
      <c r="J343" s="167"/>
      <c r="K343" s="168"/>
      <c r="L343" s="168"/>
      <c r="M343" s="168"/>
      <c r="N343" s="169"/>
    </row>
    <row r="344" spans="1:14" ht="12.75">
      <c r="A344" s="133"/>
      <c r="B344" s="177"/>
      <c r="C344" s="62"/>
      <c r="D344" s="64"/>
      <c r="E344" s="80"/>
      <c r="F344" s="70" t="e">
        <f>+((+#REF!*4)*100)/#REF!</f>
        <v>#REF!</v>
      </c>
      <c r="G344" s="70" t="e">
        <f>+((+#REF!*4)*100)/#REF!</f>
        <v>#REF!</v>
      </c>
      <c r="H344" s="70" t="e">
        <f>+((+#REF!*4)*100)/#REF!</f>
        <v>#REF!</v>
      </c>
      <c r="I344" s="69"/>
      <c r="J344" s="167"/>
      <c r="K344" s="168"/>
      <c r="L344" s="168"/>
      <c r="M344" s="168"/>
      <c r="N344" s="169"/>
    </row>
    <row r="345" spans="1:14" ht="12.75">
      <c r="A345" s="133"/>
      <c r="B345" s="177"/>
      <c r="C345" s="62"/>
      <c r="D345" s="64"/>
      <c r="E345" s="70"/>
      <c r="F345" s="70" t="e">
        <f>+((+#REF!*4)*100)/#REF!</f>
        <v>#REF!</v>
      </c>
      <c r="G345" s="70" t="e">
        <f>+((+#REF!*4)*100)/#REF!</f>
        <v>#REF!</v>
      </c>
      <c r="H345" s="70" t="e">
        <f>+((+#REF!*4)*100)/#REF!</f>
        <v>#REF!</v>
      </c>
      <c r="I345" s="69"/>
      <c r="J345" s="167"/>
      <c r="K345" s="168"/>
      <c r="L345" s="168"/>
      <c r="M345" s="168"/>
      <c r="N345" s="169"/>
    </row>
    <row r="346" spans="1:14" ht="12.75">
      <c r="A346" s="133"/>
      <c r="B346" s="177"/>
      <c r="C346" s="62"/>
      <c r="D346" s="64"/>
      <c r="E346" s="70"/>
      <c r="F346" s="70" t="e">
        <f>+((+#REF!*4)*100)/#REF!</f>
        <v>#REF!</v>
      </c>
      <c r="G346" s="70" t="e">
        <f>+((+#REF!*4)*100)/#REF!</f>
        <v>#REF!</v>
      </c>
      <c r="H346" s="70" t="e">
        <f>+((+#REF!*4)*100)/#REF!</f>
        <v>#REF!</v>
      </c>
      <c r="I346" s="69"/>
      <c r="J346" s="167"/>
      <c r="K346" s="168"/>
      <c r="L346" s="168"/>
      <c r="M346" s="168"/>
      <c r="N346" s="169"/>
    </row>
    <row r="347" spans="1:14" ht="12.75">
      <c r="A347" s="133"/>
      <c r="B347" s="177"/>
      <c r="C347" s="62"/>
      <c r="D347" s="64"/>
      <c r="E347" s="70"/>
      <c r="F347" s="70" t="e">
        <f>+((+#REF!*4)*100)/#REF!</f>
        <v>#REF!</v>
      </c>
      <c r="G347" s="70" t="e">
        <f>+((+#REF!*4)*100)/#REF!</f>
        <v>#REF!</v>
      </c>
      <c r="H347" s="70" t="e">
        <f>+((+#REF!*4)*100)/#REF!</f>
        <v>#REF!</v>
      </c>
      <c r="I347" s="69"/>
      <c r="J347" s="167"/>
      <c r="K347" s="168"/>
      <c r="L347" s="168"/>
      <c r="M347" s="168"/>
      <c r="N347" s="169"/>
    </row>
    <row r="348" spans="1:14" ht="12.75">
      <c r="A348" s="133"/>
      <c r="B348" s="177"/>
      <c r="C348" s="62"/>
      <c r="D348" s="64"/>
      <c r="E348" s="70"/>
      <c r="F348" s="70" t="e">
        <f>+((+#REF!*4)*100)/#REF!</f>
        <v>#REF!</v>
      </c>
      <c r="G348" s="70" t="e">
        <f>+((+#REF!*4)*100)/#REF!</f>
        <v>#REF!</v>
      </c>
      <c r="H348" s="70" t="e">
        <f>+((+#REF!*4)*100)/#REF!</f>
        <v>#REF!</v>
      </c>
      <c r="I348" s="69"/>
      <c r="J348" s="167"/>
      <c r="K348" s="168"/>
      <c r="L348" s="168"/>
      <c r="M348" s="168"/>
      <c r="N348" s="169"/>
    </row>
    <row r="349" spans="1:14" ht="12.75">
      <c r="A349" s="133"/>
      <c r="B349" s="177"/>
      <c r="C349" s="62"/>
      <c r="D349" s="64"/>
      <c r="E349" s="70"/>
      <c r="F349" s="70" t="e">
        <f>+((+#REF!*4)*100)/#REF!</f>
        <v>#REF!</v>
      </c>
      <c r="G349" s="70" t="e">
        <f>+((+#REF!*4)*100)/#REF!</f>
        <v>#REF!</v>
      </c>
      <c r="H349" s="70" t="e">
        <f>+((+#REF!*4)*100)/#REF!</f>
        <v>#REF!</v>
      </c>
      <c r="I349" s="69"/>
      <c r="J349" s="167"/>
      <c r="K349" s="168"/>
      <c r="L349" s="168"/>
      <c r="M349" s="168"/>
      <c r="N349" s="169"/>
    </row>
    <row r="350" spans="1:14" ht="12.75">
      <c r="A350" s="133"/>
      <c r="B350" s="177"/>
      <c r="C350" s="62"/>
      <c r="D350" s="64"/>
      <c r="E350" s="70"/>
      <c r="F350" s="70" t="e">
        <f>+((+#REF!*4)*100)/#REF!</f>
        <v>#REF!</v>
      </c>
      <c r="G350" s="70" t="e">
        <f>+((+#REF!*4)*100)/#REF!</f>
        <v>#REF!</v>
      </c>
      <c r="H350" s="70" t="e">
        <f>+((+#REF!*4)*100)/#REF!</f>
        <v>#REF!</v>
      </c>
      <c r="I350" s="69"/>
      <c r="J350" s="167"/>
      <c r="K350" s="168"/>
      <c r="L350" s="168"/>
      <c r="M350" s="168"/>
      <c r="N350" s="169"/>
    </row>
    <row r="351" spans="1:14" ht="12.75">
      <c r="A351" s="133"/>
      <c r="B351" s="177"/>
      <c r="C351" s="62"/>
      <c r="D351" s="64"/>
      <c r="E351" s="70"/>
      <c r="F351" s="70" t="e">
        <f>+((+#REF!*4)*100)/#REF!</f>
        <v>#REF!</v>
      </c>
      <c r="G351" s="70" t="e">
        <f>+((+#REF!*4)*100)/#REF!</f>
        <v>#REF!</v>
      </c>
      <c r="H351" s="70" t="e">
        <f>+((+#REF!*4)*100)/#REF!</f>
        <v>#REF!</v>
      </c>
      <c r="I351" s="69"/>
      <c r="J351" s="167"/>
      <c r="K351" s="168"/>
      <c r="L351" s="168"/>
      <c r="M351" s="168"/>
      <c r="N351" s="169"/>
    </row>
    <row r="352" spans="1:14" ht="12.75">
      <c r="A352" s="133"/>
      <c r="B352" s="177"/>
      <c r="C352" s="62"/>
      <c r="D352" s="64"/>
      <c r="E352" s="70"/>
      <c r="F352" s="70" t="e">
        <f>+((+#REF!*4)*100)/#REF!</f>
        <v>#REF!</v>
      </c>
      <c r="G352" s="70" t="e">
        <f>+((+#REF!*4)*100)/#REF!</f>
        <v>#REF!</v>
      </c>
      <c r="H352" s="70" t="e">
        <f>+((+#REF!*4)*100)/#REF!</f>
        <v>#REF!</v>
      </c>
      <c r="I352" s="69"/>
      <c r="J352" s="167"/>
      <c r="K352" s="168"/>
      <c r="L352" s="168"/>
      <c r="M352" s="168"/>
      <c r="N352" s="169"/>
    </row>
    <row r="353" spans="1:14" ht="12.75">
      <c r="A353" s="133"/>
      <c r="B353" s="177"/>
      <c r="C353" s="62"/>
      <c r="D353" s="64"/>
      <c r="E353" s="70"/>
      <c r="F353" s="68"/>
      <c r="G353" s="68"/>
      <c r="H353" s="68"/>
      <c r="I353" s="69"/>
      <c r="J353" s="167"/>
      <c r="K353" s="168"/>
      <c r="L353" s="168"/>
      <c r="M353" s="168"/>
      <c r="N353" s="169"/>
    </row>
    <row r="354" spans="1:14" ht="12.75">
      <c r="A354" s="133"/>
      <c r="B354" s="178"/>
      <c r="C354" s="62"/>
      <c r="D354" s="71"/>
      <c r="E354" s="72"/>
      <c r="F354" s="73" t="e">
        <f>SUM(F335:F352)</f>
        <v>#REF!</v>
      </c>
      <c r="G354" s="73" t="e">
        <f>SUM(G335:G352)</f>
        <v>#REF!</v>
      </c>
      <c r="H354" s="73" t="e">
        <f>SUM(H335:H352)</f>
        <v>#REF!</v>
      </c>
      <c r="I354" s="69"/>
      <c r="J354" s="170"/>
      <c r="K354" s="171"/>
      <c r="L354" s="171"/>
      <c r="M354" s="171"/>
      <c r="N354" s="172"/>
    </row>
    <row r="355" spans="2:14" ht="12.75">
      <c r="B355" s="61"/>
      <c r="C355" s="62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2:14" ht="12.75">
      <c r="B356" s="61"/>
      <c r="C356" s="62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1:14" ht="12.75">
      <c r="A357" s="173" t="s">
        <v>359</v>
      </c>
      <c r="B357" s="173" t="s">
        <v>360</v>
      </c>
      <c r="C357" s="88"/>
      <c r="D357" s="175" t="s">
        <v>105</v>
      </c>
      <c r="E357" s="89" t="s">
        <v>106</v>
      </c>
      <c r="F357" s="89" t="s">
        <v>107</v>
      </c>
      <c r="G357" s="89" t="s">
        <v>108</v>
      </c>
      <c r="H357" s="89" t="s">
        <v>109</v>
      </c>
      <c r="I357" s="90"/>
      <c r="J357" s="175" t="s">
        <v>110</v>
      </c>
      <c r="K357" s="175"/>
      <c r="L357" s="175"/>
      <c r="M357" s="175"/>
      <c r="N357" s="175"/>
    </row>
    <row r="358" spans="1:14" ht="12.75">
      <c r="A358" s="174"/>
      <c r="B358" s="174"/>
      <c r="C358" s="88"/>
      <c r="D358" s="174"/>
      <c r="E358" s="91" t="s">
        <v>111</v>
      </c>
      <c r="F358" s="92"/>
      <c r="G358" s="92"/>
      <c r="H358" s="92"/>
      <c r="I358" s="93"/>
      <c r="J358" s="174"/>
      <c r="K358" s="174"/>
      <c r="L358" s="174"/>
      <c r="M358" s="174"/>
      <c r="N358" s="174"/>
    </row>
    <row r="359" spans="1:14" ht="12.75">
      <c r="A359" s="133">
        <v>23</v>
      </c>
      <c r="B359" s="176" t="s">
        <v>215</v>
      </c>
      <c r="C359" s="63"/>
      <c r="D359" s="64" t="s">
        <v>216</v>
      </c>
      <c r="E359" s="65">
        <v>220</v>
      </c>
      <c r="F359" s="66" t="s">
        <v>113</v>
      </c>
      <c r="G359" s="66" t="s">
        <v>113</v>
      </c>
      <c r="H359" s="66" t="s">
        <v>113</v>
      </c>
      <c r="I359" s="67"/>
      <c r="J359" s="164" t="s">
        <v>217</v>
      </c>
      <c r="K359" s="165"/>
      <c r="L359" s="165"/>
      <c r="M359" s="165"/>
      <c r="N359" s="166"/>
    </row>
    <row r="360" spans="1:14" ht="12.75">
      <c r="A360" s="133"/>
      <c r="B360" s="177"/>
      <c r="C360" s="62"/>
      <c r="D360" s="64" t="s">
        <v>116</v>
      </c>
      <c r="E360" s="70">
        <v>0.2</v>
      </c>
      <c r="F360" s="68" t="e">
        <f>+((+#REF!*4)*100)/#REF!</f>
        <v>#REF!</v>
      </c>
      <c r="G360" s="68" t="e">
        <f>+((+#REF!*4)*100)/#REF!</f>
        <v>#REF!</v>
      </c>
      <c r="H360" s="68" t="e">
        <f>+((+#REF!*4)*100)/#REF!</f>
        <v>#REF!</v>
      </c>
      <c r="I360" s="69"/>
      <c r="J360" s="167"/>
      <c r="K360" s="168"/>
      <c r="L360" s="168"/>
      <c r="M360" s="168"/>
      <c r="N360" s="169"/>
    </row>
    <row r="361" spans="1:14" ht="12.75">
      <c r="A361" s="133"/>
      <c r="B361" s="177"/>
      <c r="C361" s="62"/>
      <c r="D361" s="64" t="s">
        <v>185</v>
      </c>
      <c r="E361" s="80" t="s">
        <v>170</v>
      </c>
      <c r="F361" s="70" t="e">
        <f>+((+#REF!*4)*100)/#REF!</f>
        <v>#REF!</v>
      </c>
      <c r="G361" s="70" t="e">
        <f>+((+#REF!*4)*100)/#REF!</f>
        <v>#REF!</v>
      </c>
      <c r="H361" s="70" t="e">
        <f>+((+#REF!*4)*100)/#REF!</f>
        <v>#REF!</v>
      </c>
      <c r="I361" s="69"/>
      <c r="J361" s="167"/>
      <c r="K361" s="168"/>
      <c r="L361" s="168"/>
      <c r="M361" s="168"/>
      <c r="N361" s="169"/>
    </row>
    <row r="362" spans="1:14" ht="12.75">
      <c r="A362" s="133"/>
      <c r="B362" s="177"/>
      <c r="C362" s="62"/>
      <c r="D362" s="64" t="s">
        <v>117</v>
      </c>
      <c r="E362" s="70">
        <v>1</v>
      </c>
      <c r="F362" s="70" t="e">
        <f>+((+#REF!*4)*100)/#REF!</f>
        <v>#REF!</v>
      </c>
      <c r="G362" s="70" t="e">
        <f>+((+#REF!*4)*100)/#REF!</f>
        <v>#REF!</v>
      </c>
      <c r="H362" s="70" t="e">
        <f>+((+#REF!*4)*100)/#REF!</f>
        <v>#REF!</v>
      </c>
      <c r="I362" s="69"/>
      <c r="J362" s="167"/>
      <c r="K362" s="168"/>
      <c r="L362" s="168"/>
      <c r="M362" s="168"/>
      <c r="N362" s="169"/>
    </row>
    <row r="363" spans="1:14" ht="12.75">
      <c r="A363" s="133"/>
      <c r="B363" s="177"/>
      <c r="C363" s="62"/>
      <c r="D363" s="64" t="s">
        <v>194</v>
      </c>
      <c r="E363" s="80" t="s">
        <v>170</v>
      </c>
      <c r="F363" s="70" t="e">
        <f>+((+#REF!*4)*100)/#REF!</f>
        <v>#REF!</v>
      </c>
      <c r="G363" s="70" t="e">
        <f>+((+#REF!*4)*100)/#REF!</f>
        <v>#REF!</v>
      </c>
      <c r="H363" s="70" t="e">
        <f>+((+#REF!*4)*100)/#REF!</f>
        <v>#REF!</v>
      </c>
      <c r="I363" s="69"/>
      <c r="J363" s="167"/>
      <c r="K363" s="168"/>
      <c r="L363" s="168"/>
      <c r="M363" s="168"/>
      <c r="N363" s="169"/>
    </row>
    <row r="364" spans="1:14" ht="12.75">
      <c r="A364" s="133"/>
      <c r="B364" s="177"/>
      <c r="C364" s="62"/>
      <c r="D364" s="64" t="s">
        <v>178</v>
      </c>
      <c r="E364" s="70">
        <v>60</v>
      </c>
      <c r="F364" s="70" t="e">
        <f>+((+#REF!*4)*100)/#REF!</f>
        <v>#REF!</v>
      </c>
      <c r="G364" s="70" t="e">
        <f>+((+#REF!*4)*100)/#REF!</f>
        <v>#REF!</v>
      </c>
      <c r="H364" s="70" t="e">
        <f>+((+#REF!*4)*100)/#REF!</f>
        <v>#REF!</v>
      </c>
      <c r="I364" s="69"/>
      <c r="J364" s="167"/>
      <c r="K364" s="168"/>
      <c r="L364" s="168"/>
      <c r="M364" s="168"/>
      <c r="N364" s="169"/>
    </row>
    <row r="365" spans="1:14" ht="12.75">
      <c r="A365" s="133"/>
      <c r="B365" s="177"/>
      <c r="C365" s="62"/>
      <c r="D365" s="64" t="s">
        <v>218</v>
      </c>
      <c r="E365" s="70">
        <v>30</v>
      </c>
      <c r="F365" s="70" t="e">
        <f>+((+#REF!*4)*100)/#REF!</f>
        <v>#REF!</v>
      </c>
      <c r="G365" s="70" t="e">
        <f>+((+#REF!*4)*100)/#REF!</f>
        <v>#REF!</v>
      </c>
      <c r="H365" s="70" t="e">
        <f>+((+#REF!*4)*100)/#REF!</f>
        <v>#REF!</v>
      </c>
      <c r="I365" s="69"/>
      <c r="J365" s="167"/>
      <c r="K365" s="168"/>
      <c r="L365" s="168"/>
      <c r="M365" s="168"/>
      <c r="N365" s="169"/>
    </row>
    <row r="366" spans="1:14" ht="12.75">
      <c r="A366" s="133"/>
      <c r="B366" s="177"/>
      <c r="C366" s="62"/>
      <c r="D366" s="64" t="s">
        <v>219</v>
      </c>
      <c r="E366" s="70">
        <v>30</v>
      </c>
      <c r="F366" s="70" t="e">
        <f>+((+#REF!*4)*100)/#REF!</f>
        <v>#REF!</v>
      </c>
      <c r="G366" s="70" t="e">
        <f>+((+#REF!*4)*100)/#REF!</f>
        <v>#REF!</v>
      </c>
      <c r="H366" s="70" t="e">
        <f>+((+#REF!*4)*100)/#REF!</f>
        <v>#REF!</v>
      </c>
      <c r="I366" s="69"/>
      <c r="J366" s="167"/>
      <c r="K366" s="168"/>
      <c r="L366" s="168"/>
      <c r="M366" s="168"/>
      <c r="N366" s="169"/>
    </row>
    <row r="367" spans="1:14" ht="12.75">
      <c r="A367" s="133"/>
      <c r="B367" s="177"/>
      <c r="C367" s="62"/>
      <c r="D367" s="64" t="s">
        <v>180</v>
      </c>
      <c r="E367" s="70">
        <v>20</v>
      </c>
      <c r="F367" s="70" t="e">
        <f>+((+#REF!*4)*100)/#REF!</f>
        <v>#REF!</v>
      </c>
      <c r="G367" s="70" t="e">
        <f>+((+#REF!*4)*100)/#REF!</f>
        <v>#REF!</v>
      </c>
      <c r="H367" s="70" t="e">
        <f>+((+#REF!*4)*100)/#REF!</f>
        <v>#REF!</v>
      </c>
      <c r="I367" s="69"/>
      <c r="J367" s="167"/>
      <c r="K367" s="168"/>
      <c r="L367" s="168"/>
      <c r="M367" s="168"/>
      <c r="N367" s="169"/>
    </row>
    <row r="368" spans="1:14" ht="12.75">
      <c r="A368" s="133"/>
      <c r="B368" s="177"/>
      <c r="C368" s="62"/>
      <c r="D368" s="64" t="s">
        <v>181</v>
      </c>
      <c r="E368" s="70">
        <v>3</v>
      </c>
      <c r="F368" s="70" t="e">
        <f>+((+#REF!*4)*100)/#REF!</f>
        <v>#REF!</v>
      </c>
      <c r="G368" s="70" t="e">
        <f>+((+#REF!*4)*100)/#REF!</f>
        <v>#REF!</v>
      </c>
      <c r="H368" s="70" t="e">
        <f>+((+#REF!*4)*100)/#REF!</f>
        <v>#REF!</v>
      </c>
      <c r="I368" s="69"/>
      <c r="J368" s="167"/>
      <c r="K368" s="168"/>
      <c r="L368" s="168"/>
      <c r="M368" s="168"/>
      <c r="N368" s="169"/>
    </row>
    <row r="369" spans="1:14" ht="12.75">
      <c r="A369" s="133"/>
      <c r="B369" s="177"/>
      <c r="C369" s="62"/>
      <c r="D369" s="64" t="s">
        <v>117</v>
      </c>
      <c r="E369" s="70">
        <v>1</v>
      </c>
      <c r="F369" s="70" t="e">
        <f>+((+#REF!*4)*100)/#REF!</f>
        <v>#REF!</v>
      </c>
      <c r="G369" s="70" t="e">
        <f>+((+#REF!*4)*100)/#REF!</f>
        <v>#REF!</v>
      </c>
      <c r="H369" s="70" t="e">
        <f>+((+#REF!*4)*100)/#REF!</f>
        <v>#REF!</v>
      </c>
      <c r="I369" s="69"/>
      <c r="J369" s="167"/>
      <c r="K369" s="168"/>
      <c r="L369" s="168"/>
      <c r="M369" s="168"/>
      <c r="N369" s="169"/>
    </row>
    <row r="370" spans="1:14" ht="12.75">
      <c r="A370" s="133"/>
      <c r="B370" s="177"/>
      <c r="C370" s="62"/>
      <c r="D370" s="64" t="s">
        <v>116</v>
      </c>
      <c r="E370" s="70">
        <v>0.2</v>
      </c>
      <c r="F370" s="70" t="e">
        <f>+((+#REF!*4)*100)/#REF!</f>
        <v>#REF!</v>
      </c>
      <c r="G370" s="70" t="e">
        <f>+((+#REF!*4)*100)/#REF!</f>
        <v>#REF!</v>
      </c>
      <c r="H370" s="70" t="e">
        <f>+((+#REF!*4)*100)/#REF!</f>
        <v>#REF!</v>
      </c>
      <c r="I370" s="69"/>
      <c r="J370" s="167"/>
      <c r="K370" s="168"/>
      <c r="L370" s="168"/>
      <c r="M370" s="168"/>
      <c r="N370" s="169"/>
    </row>
    <row r="371" spans="1:14" ht="12.75">
      <c r="A371" s="133"/>
      <c r="B371" s="177"/>
      <c r="C371" s="62"/>
      <c r="D371" s="64"/>
      <c r="E371" s="70"/>
      <c r="F371" s="70" t="e">
        <f>+((+#REF!*4)*100)/#REF!</f>
        <v>#REF!</v>
      </c>
      <c r="G371" s="70" t="e">
        <f>+((+#REF!*4)*100)/#REF!</f>
        <v>#REF!</v>
      </c>
      <c r="H371" s="70" t="e">
        <f>+((+#REF!*4)*100)/#REF!</f>
        <v>#REF!</v>
      </c>
      <c r="I371" s="69"/>
      <c r="J371" s="167"/>
      <c r="K371" s="168"/>
      <c r="L371" s="168"/>
      <c r="M371" s="168"/>
      <c r="N371" s="169"/>
    </row>
    <row r="372" spans="1:14" ht="12.75">
      <c r="A372" s="133"/>
      <c r="B372" s="177"/>
      <c r="C372" s="62"/>
      <c r="D372" s="64"/>
      <c r="E372" s="70"/>
      <c r="F372" s="70" t="e">
        <f>+((+#REF!*4)*100)/#REF!</f>
        <v>#REF!</v>
      </c>
      <c r="G372" s="70" t="e">
        <f>+((+#REF!*4)*100)/#REF!</f>
        <v>#REF!</v>
      </c>
      <c r="H372" s="70" t="e">
        <f>+((+#REF!*4)*100)/#REF!</f>
        <v>#REF!</v>
      </c>
      <c r="I372" s="69"/>
      <c r="J372" s="167"/>
      <c r="K372" s="168"/>
      <c r="L372" s="168"/>
      <c r="M372" s="168"/>
      <c r="N372" s="169"/>
    </row>
    <row r="373" spans="1:14" ht="12.75">
      <c r="A373" s="133"/>
      <c r="B373" s="177"/>
      <c r="C373" s="62"/>
      <c r="D373" s="64"/>
      <c r="E373" s="70"/>
      <c r="F373" s="70" t="e">
        <f>+((+#REF!*4)*100)/#REF!</f>
        <v>#REF!</v>
      </c>
      <c r="G373" s="70" t="e">
        <f>+((+#REF!*4)*100)/#REF!</f>
        <v>#REF!</v>
      </c>
      <c r="H373" s="70" t="e">
        <f>+((+#REF!*4)*100)/#REF!</f>
        <v>#REF!</v>
      </c>
      <c r="I373" s="69"/>
      <c r="J373" s="167"/>
      <c r="K373" s="168"/>
      <c r="L373" s="168"/>
      <c r="M373" s="168"/>
      <c r="N373" s="169"/>
    </row>
    <row r="374" spans="1:14" ht="12.75">
      <c r="A374" s="133"/>
      <c r="B374" s="177"/>
      <c r="C374" s="62"/>
      <c r="D374" s="64"/>
      <c r="E374" s="70"/>
      <c r="F374" s="70" t="e">
        <f>+((+#REF!*4)*100)/#REF!</f>
        <v>#REF!</v>
      </c>
      <c r="G374" s="70" t="e">
        <f>+((+#REF!*4)*100)/#REF!</f>
        <v>#REF!</v>
      </c>
      <c r="H374" s="70" t="e">
        <f>+((+#REF!*4)*100)/#REF!</f>
        <v>#REF!</v>
      </c>
      <c r="I374" s="69"/>
      <c r="J374" s="167"/>
      <c r="K374" s="168"/>
      <c r="L374" s="168"/>
      <c r="M374" s="168"/>
      <c r="N374" s="169"/>
    </row>
    <row r="375" spans="1:14" ht="12.75">
      <c r="A375" s="133"/>
      <c r="B375" s="177"/>
      <c r="C375" s="62"/>
      <c r="D375" s="64"/>
      <c r="E375" s="70"/>
      <c r="F375" s="70" t="e">
        <f>+((+#REF!*4)*100)/#REF!</f>
        <v>#REF!</v>
      </c>
      <c r="G375" s="70" t="e">
        <f>+((+#REF!*4)*100)/#REF!</f>
        <v>#REF!</v>
      </c>
      <c r="H375" s="70" t="e">
        <f>+((+#REF!*4)*100)/#REF!</f>
        <v>#REF!</v>
      </c>
      <c r="I375" s="69"/>
      <c r="J375" s="167"/>
      <c r="K375" s="168"/>
      <c r="L375" s="168"/>
      <c r="M375" s="168"/>
      <c r="N375" s="169"/>
    </row>
    <row r="376" spans="1:14" ht="12.75">
      <c r="A376" s="133"/>
      <c r="B376" s="177"/>
      <c r="C376" s="62"/>
      <c r="D376" s="64"/>
      <c r="E376" s="70"/>
      <c r="F376" s="70" t="e">
        <f>+((+#REF!*4)*100)/#REF!</f>
        <v>#REF!</v>
      </c>
      <c r="G376" s="70" t="e">
        <f>+((+#REF!*4)*100)/#REF!</f>
        <v>#REF!</v>
      </c>
      <c r="H376" s="70" t="e">
        <f>+((+#REF!*4)*100)/#REF!</f>
        <v>#REF!</v>
      </c>
      <c r="I376" s="69"/>
      <c r="J376" s="167"/>
      <c r="K376" s="168"/>
      <c r="L376" s="168"/>
      <c r="M376" s="168"/>
      <c r="N376" s="169"/>
    </row>
    <row r="377" spans="1:14" ht="12.75">
      <c r="A377" s="133"/>
      <c r="B377" s="177"/>
      <c r="C377" s="62"/>
      <c r="D377" s="64"/>
      <c r="E377" s="70"/>
      <c r="F377" s="70" t="e">
        <f>+((+#REF!*4)*100)/#REF!</f>
        <v>#REF!</v>
      </c>
      <c r="G377" s="70" t="e">
        <f>+((+#REF!*4)*100)/#REF!</f>
        <v>#REF!</v>
      </c>
      <c r="H377" s="70" t="e">
        <f>+((+#REF!*4)*100)/#REF!</f>
        <v>#REF!</v>
      </c>
      <c r="I377" s="69"/>
      <c r="J377" s="167"/>
      <c r="K377" s="168"/>
      <c r="L377" s="168"/>
      <c r="M377" s="168"/>
      <c r="N377" s="169"/>
    </row>
    <row r="378" spans="1:14" ht="12.75">
      <c r="A378" s="133"/>
      <c r="B378" s="177"/>
      <c r="C378" s="62"/>
      <c r="D378" s="64"/>
      <c r="E378" s="70"/>
      <c r="F378" s="68"/>
      <c r="G378" s="68"/>
      <c r="H378" s="68"/>
      <c r="I378" s="69"/>
      <c r="J378" s="167"/>
      <c r="K378" s="168"/>
      <c r="L378" s="168"/>
      <c r="M378" s="168"/>
      <c r="N378" s="169"/>
    </row>
    <row r="379" spans="1:14" ht="12.75">
      <c r="A379" s="133"/>
      <c r="B379" s="178"/>
      <c r="C379" s="62"/>
      <c r="D379" s="71"/>
      <c r="E379" s="72"/>
      <c r="F379" s="73" t="e">
        <f>SUM(F360:F377)</f>
        <v>#REF!</v>
      </c>
      <c r="G379" s="73" t="e">
        <f>SUM(G360:G377)</f>
        <v>#REF!</v>
      </c>
      <c r="H379" s="73" t="e">
        <f>SUM(H360:H377)</f>
        <v>#REF!</v>
      </c>
      <c r="I379" s="69"/>
      <c r="J379" s="170"/>
      <c r="K379" s="171"/>
      <c r="L379" s="171"/>
      <c r="M379" s="171"/>
      <c r="N379" s="172"/>
    </row>
    <row r="380" spans="2:14" ht="12.75">
      <c r="B380" s="61"/>
      <c r="C380" s="62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2:14" ht="12.75">
      <c r="B381" s="61"/>
      <c r="C381" s="62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1:14" ht="12.75">
      <c r="A382" s="173" t="s">
        <v>359</v>
      </c>
      <c r="B382" s="173" t="s">
        <v>360</v>
      </c>
      <c r="C382" s="88"/>
      <c r="D382" s="175" t="s">
        <v>105</v>
      </c>
      <c r="E382" s="89" t="s">
        <v>106</v>
      </c>
      <c r="F382" s="89" t="s">
        <v>107</v>
      </c>
      <c r="G382" s="89" t="s">
        <v>108</v>
      </c>
      <c r="H382" s="89" t="s">
        <v>109</v>
      </c>
      <c r="I382" s="90"/>
      <c r="J382" s="175" t="s">
        <v>110</v>
      </c>
      <c r="K382" s="175"/>
      <c r="L382" s="175"/>
      <c r="M382" s="175"/>
      <c r="N382" s="175"/>
    </row>
    <row r="383" spans="1:14" ht="12.75">
      <c r="A383" s="174"/>
      <c r="B383" s="174"/>
      <c r="C383" s="88"/>
      <c r="D383" s="174"/>
      <c r="E383" s="91" t="s">
        <v>111</v>
      </c>
      <c r="F383" s="92"/>
      <c r="G383" s="92"/>
      <c r="H383" s="92"/>
      <c r="I383" s="93"/>
      <c r="J383" s="174"/>
      <c r="K383" s="174"/>
      <c r="L383" s="174"/>
      <c r="M383" s="174"/>
      <c r="N383" s="174"/>
    </row>
    <row r="384" spans="1:14" ht="12.75">
      <c r="A384" s="133">
        <v>29</v>
      </c>
      <c r="B384" s="176" t="s">
        <v>225</v>
      </c>
      <c r="C384" s="63"/>
      <c r="D384" s="64" t="s">
        <v>190</v>
      </c>
      <c r="E384" s="65">
        <v>160</v>
      </c>
      <c r="F384" s="66" t="s">
        <v>113</v>
      </c>
      <c r="G384" s="66" t="s">
        <v>113</v>
      </c>
      <c r="H384" s="66" t="s">
        <v>113</v>
      </c>
      <c r="I384" s="67"/>
      <c r="J384" s="164" t="s">
        <v>226</v>
      </c>
      <c r="K384" s="165"/>
      <c r="L384" s="165"/>
      <c r="M384" s="165"/>
      <c r="N384" s="166"/>
    </row>
    <row r="385" spans="1:14" ht="12.75">
      <c r="A385" s="133"/>
      <c r="B385" s="177"/>
      <c r="C385" s="62"/>
      <c r="D385" s="64" t="s">
        <v>173</v>
      </c>
      <c r="E385" s="70">
        <v>55</v>
      </c>
      <c r="F385" s="68" t="e">
        <f>+((+#REF!*4)*100)/#REF!</f>
        <v>#REF!</v>
      </c>
      <c r="G385" s="68" t="e">
        <f>+((+#REF!*4)*100)/#REF!</f>
        <v>#REF!</v>
      </c>
      <c r="H385" s="68" t="e">
        <f>+((+#REF!*4)*100)/#REF!</f>
        <v>#REF!</v>
      </c>
      <c r="I385" s="69"/>
      <c r="J385" s="167"/>
      <c r="K385" s="168"/>
      <c r="L385" s="168"/>
      <c r="M385" s="168"/>
      <c r="N385" s="169"/>
    </row>
    <row r="386" spans="1:14" ht="12.75">
      <c r="A386" s="133"/>
      <c r="B386" s="177"/>
      <c r="C386" s="62"/>
      <c r="D386" s="64" t="s">
        <v>166</v>
      </c>
      <c r="E386" s="70">
        <v>35</v>
      </c>
      <c r="F386" s="70" t="e">
        <f>+((+#REF!*4)*100)/#REF!</f>
        <v>#REF!</v>
      </c>
      <c r="G386" s="70" t="e">
        <f>+((+#REF!*4)*100)/#REF!</f>
        <v>#REF!</v>
      </c>
      <c r="H386" s="70" t="e">
        <f>+((+#REF!*4)*100)/#REF!</f>
        <v>#REF!</v>
      </c>
      <c r="I386" s="69"/>
      <c r="J386" s="167"/>
      <c r="K386" s="168"/>
      <c r="L386" s="168"/>
      <c r="M386" s="168"/>
      <c r="N386" s="169"/>
    </row>
    <row r="387" spans="1:14" ht="12.75">
      <c r="A387" s="133"/>
      <c r="B387" s="177"/>
      <c r="C387" s="62"/>
      <c r="D387" s="64" t="s">
        <v>167</v>
      </c>
      <c r="E387" s="70">
        <v>20</v>
      </c>
      <c r="F387" s="70" t="e">
        <f>+((+#REF!*4)*100)/#REF!</f>
        <v>#REF!</v>
      </c>
      <c r="G387" s="70" t="e">
        <f>+((+#REF!*4)*100)/#REF!</f>
        <v>#REF!</v>
      </c>
      <c r="H387" s="70" t="e">
        <f>+((+#REF!*4)*100)/#REF!</f>
        <v>#REF!</v>
      </c>
      <c r="I387" s="69"/>
      <c r="J387" s="167"/>
      <c r="K387" s="168"/>
      <c r="L387" s="168"/>
      <c r="M387" s="168"/>
      <c r="N387" s="169"/>
    </row>
    <row r="388" spans="1:14" ht="12.75">
      <c r="A388" s="133"/>
      <c r="B388" s="177"/>
      <c r="C388" s="62"/>
      <c r="D388" s="64" t="s">
        <v>168</v>
      </c>
      <c r="E388" s="70">
        <v>3</v>
      </c>
      <c r="F388" s="70" t="e">
        <f>+((+#REF!*4)*100)/#REF!</f>
        <v>#REF!</v>
      </c>
      <c r="G388" s="70" t="e">
        <f>+((+#REF!*4)*100)/#REF!</f>
        <v>#REF!</v>
      </c>
      <c r="H388" s="70" t="e">
        <f>+((+#REF!*4)*100)/#REF!</f>
        <v>#REF!</v>
      </c>
      <c r="I388" s="69"/>
      <c r="J388" s="167"/>
      <c r="K388" s="168"/>
      <c r="L388" s="168"/>
      <c r="M388" s="168"/>
      <c r="N388" s="169"/>
    </row>
    <row r="389" spans="1:14" ht="12.75">
      <c r="A389" s="133"/>
      <c r="B389" s="177"/>
      <c r="C389" s="62"/>
      <c r="D389" s="64" t="s">
        <v>116</v>
      </c>
      <c r="E389" s="70">
        <v>0.2</v>
      </c>
      <c r="F389" s="70" t="e">
        <f>+((+#REF!*4)*100)/#REF!</f>
        <v>#REF!</v>
      </c>
      <c r="G389" s="70" t="e">
        <f>+((+#REF!*4)*100)/#REF!</f>
        <v>#REF!</v>
      </c>
      <c r="H389" s="70" t="e">
        <f>+((+#REF!*4)*100)/#REF!</f>
        <v>#REF!</v>
      </c>
      <c r="I389" s="69"/>
      <c r="J389" s="167"/>
      <c r="K389" s="168"/>
      <c r="L389" s="168"/>
      <c r="M389" s="168"/>
      <c r="N389" s="169"/>
    </row>
    <row r="390" spans="1:14" ht="12.75">
      <c r="A390" s="133"/>
      <c r="B390" s="177"/>
      <c r="C390" s="62"/>
      <c r="D390" s="64" t="s">
        <v>117</v>
      </c>
      <c r="E390" s="70">
        <v>1</v>
      </c>
      <c r="F390" s="70" t="e">
        <f>+((+#REF!*4)*100)/#REF!</f>
        <v>#REF!</v>
      </c>
      <c r="G390" s="70" t="e">
        <f>+((+#REF!*4)*100)/#REF!</f>
        <v>#REF!</v>
      </c>
      <c r="H390" s="70" t="e">
        <f>+((+#REF!*4)*100)/#REF!</f>
        <v>#REF!</v>
      </c>
      <c r="I390" s="69"/>
      <c r="J390" s="167"/>
      <c r="K390" s="168"/>
      <c r="L390" s="168"/>
      <c r="M390" s="168"/>
      <c r="N390" s="169"/>
    </row>
    <row r="391" spans="1:14" ht="12.75">
      <c r="A391" s="133"/>
      <c r="B391" s="177"/>
      <c r="C391" s="62"/>
      <c r="D391" s="64" t="s">
        <v>171</v>
      </c>
      <c r="E391" s="80" t="s">
        <v>170</v>
      </c>
      <c r="F391" s="70" t="e">
        <f>+((+#REF!*4)*100)/#REF!</f>
        <v>#REF!</v>
      </c>
      <c r="G391" s="70" t="e">
        <f>+((+#REF!*4)*100)/#REF!</f>
        <v>#REF!</v>
      </c>
      <c r="H391" s="70" t="e">
        <f>+((+#REF!*4)*100)/#REF!</f>
        <v>#REF!</v>
      </c>
      <c r="I391" s="69"/>
      <c r="J391" s="167"/>
      <c r="K391" s="168"/>
      <c r="L391" s="168"/>
      <c r="M391" s="168"/>
      <c r="N391" s="169"/>
    </row>
    <row r="392" spans="1:14" ht="12.75">
      <c r="A392" s="133"/>
      <c r="B392" s="177"/>
      <c r="C392" s="62"/>
      <c r="D392" s="64" t="s">
        <v>195</v>
      </c>
      <c r="E392" s="70">
        <v>50</v>
      </c>
      <c r="F392" s="70" t="e">
        <f>+((+#REF!*4)*100)/#REF!</f>
        <v>#REF!</v>
      </c>
      <c r="G392" s="70" t="e">
        <f>+((+#REF!*4)*100)/#REF!</f>
        <v>#REF!</v>
      </c>
      <c r="H392" s="70" t="e">
        <f>+((+#REF!*4)*100)/#REF!</f>
        <v>#REF!</v>
      </c>
      <c r="I392" s="69"/>
      <c r="J392" s="167"/>
      <c r="K392" s="168"/>
      <c r="L392" s="168"/>
      <c r="M392" s="168"/>
      <c r="N392" s="169"/>
    </row>
    <row r="393" spans="1:14" ht="12.75">
      <c r="A393" s="133"/>
      <c r="B393" s="177"/>
      <c r="C393" s="62"/>
      <c r="D393" s="64" t="s">
        <v>227</v>
      </c>
      <c r="E393" s="70">
        <v>270</v>
      </c>
      <c r="F393" s="70" t="e">
        <f>+((+#REF!*4)*100)/#REF!</f>
        <v>#REF!</v>
      </c>
      <c r="G393" s="70" t="e">
        <f>+((+#REF!*4)*100)/#REF!</f>
        <v>#REF!</v>
      </c>
      <c r="H393" s="70" t="e">
        <f>+((+#REF!*4)*100)/#REF!</f>
        <v>#REF!</v>
      </c>
      <c r="I393" s="69"/>
      <c r="J393" s="167"/>
      <c r="K393" s="168"/>
      <c r="L393" s="168"/>
      <c r="M393" s="168"/>
      <c r="N393" s="169"/>
    </row>
    <row r="394" spans="1:14" ht="12.75">
      <c r="A394" s="133"/>
      <c r="B394" s="177"/>
      <c r="C394" s="62"/>
      <c r="D394" s="64" t="s">
        <v>116</v>
      </c>
      <c r="E394" s="70">
        <v>0.2</v>
      </c>
      <c r="F394" s="70" t="e">
        <f>+((+#REF!*4)*100)/#REF!</f>
        <v>#REF!</v>
      </c>
      <c r="G394" s="70" t="e">
        <f>+((+#REF!*4)*100)/#REF!</f>
        <v>#REF!</v>
      </c>
      <c r="H394" s="70" t="e">
        <f>+((+#REF!*4)*100)/#REF!</f>
        <v>#REF!</v>
      </c>
      <c r="I394" s="69"/>
      <c r="J394" s="167"/>
      <c r="K394" s="168"/>
      <c r="L394" s="168"/>
      <c r="M394" s="168"/>
      <c r="N394" s="169"/>
    </row>
    <row r="395" spans="1:14" ht="12.75">
      <c r="A395" s="133"/>
      <c r="B395" s="177"/>
      <c r="C395" s="62"/>
      <c r="D395" s="64"/>
      <c r="E395" s="70"/>
      <c r="F395" s="70" t="e">
        <f>+((+#REF!*4)*100)/#REF!</f>
        <v>#REF!</v>
      </c>
      <c r="G395" s="70" t="e">
        <f>+((+#REF!*4)*100)/#REF!</f>
        <v>#REF!</v>
      </c>
      <c r="H395" s="70" t="e">
        <f>+((+#REF!*4)*100)/#REF!</f>
        <v>#REF!</v>
      </c>
      <c r="I395" s="69"/>
      <c r="J395" s="167"/>
      <c r="K395" s="168"/>
      <c r="L395" s="168"/>
      <c r="M395" s="168"/>
      <c r="N395" s="169"/>
    </row>
    <row r="396" spans="1:14" ht="12.75">
      <c r="A396" s="133"/>
      <c r="B396" s="177"/>
      <c r="C396" s="62"/>
      <c r="D396" s="64"/>
      <c r="E396" s="70"/>
      <c r="F396" s="70" t="e">
        <f>+((+#REF!*4)*100)/#REF!</f>
        <v>#REF!</v>
      </c>
      <c r="G396" s="70" t="e">
        <f>+((+#REF!*4)*100)/#REF!</f>
        <v>#REF!</v>
      </c>
      <c r="H396" s="70" t="e">
        <f>+((+#REF!*4)*100)/#REF!</f>
        <v>#REF!</v>
      </c>
      <c r="I396" s="69"/>
      <c r="J396" s="167"/>
      <c r="K396" s="168"/>
      <c r="L396" s="168"/>
      <c r="M396" s="168"/>
      <c r="N396" s="169"/>
    </row>
    <row r="397" spans="1:14" ht="12.75">
      <c r="A397" s="133"/>
      <c r="B397" s="177"/>
      <c r="C397" s="62"/>
      <c r="D397" s="64"/>
      <c r="E397" s="70"/>
      <c r="F397" s="70" t="e">
        <f>+((+#REF!*4)*100)/#REF!</f>
        <v>#REF!</v>
      </c>
      <c r="G397" s="70" t="e">
        <f>+((+#REF!*4)*100)/#REF!</f>
        <v>#REF!</v>
      </c>
      <c r="H397" s="70" t="e">
        <f>+((+#REF!*4)*100)/#REF!</f>
        <v>#REF!</v>
      </c>
      <c r="I397" s="69"/>
      <c r="J397" s="167"/>
      <c r="K397" s="168"/>
      <c r="L397" s="168"/>
      <c r="M397" s="168"/>
      <c r="N397" s="169"/>
    </row>
    <row r="398" spans="1:14" ht="12.75">
      <c r="A398" s="133"/>
      <c r="B398" s="177"/>
      <c r="C398" s="62"/>
      <c r="D398" s="64"/>
      <c r="E398" s="70"/>
      <c r="F398" s="70" t="e">
        <f>+((+#REF!*4)*100)/#REF!</f>
        <v>#REF!</v>
      </c>
      <c r="G398" s="70" t="e">
        <f>+((+#REF!*4)*100)/#REF!</f>
        <v>#REF!</v>
      </c>
      <c r="H398" s="70" t="e">
        <f>+((+#REF!*4)*100)/#REF!</f>
        <v>#REF!</v>
      </c>
      <c r="I398" s="69"/>
      <c r="J398" s="167"/>
      <c r="K398" s="168"/>
      <c r="L398" s="168"/>
      <c r="M398" s="168"/>
      <c r="N398" s="169"/>
    </row>
    <row r="399" spans="1:14" ht="12.75">
      <c r="A399" s="133"/>
      <c r="B399" s="177"/>
      <c r="C399" s="62"/>
      <c r="D399" s="64"/>
      <c r="E399" s="70"/>
      <c r="F399" s="70" t="e">
        <f>+((+#REF!*4)*100)/#REF!</f>
        <v>#REF!</v>
      </c>
      <c r="G399" s="70" t="e">
        <f>+((+#REF!*4)*100)/#REF!</f>
        <v>#REF!</v>
      </c>
      <c r="H399" s="70" t="e">
        <f>+((+#REF!*4)*100)/#REF!</f>
        <v>#REF!</v>
      </c>
      <c r="I399" s="69"/>
      <c r="J399" s="167"/>
      <c r="K399" s="168"/>
      <c r="L399" s="168"/>
      <c r="M399" s="168"/>
      <c r="N399" s="169"/>
    </row>
    <row r="400" spans="1:14" ht="12.75">
      <c r="A400" s="133"/>
      <c r="B400" s="177"/>
      <c r="C400" s="62"/>
      <c r="D400" s="64"/>
      <c r="E400" s="70"/>
      <c r="F400" s="70" t="e">
        <f>+((+#REF!*4)*100)/#REF!</f>
        <v>#REF!</v>
      </c>
      <c r="G400" s="70" t="e">
        <f>+((+#REF!*4)*100)/#REF!</f>
        <v>#REF!</v>
      </c>
      <c r="H400" s="70" t="e">
        <f>+((+#REF!*4)*100)/#REF!</f>
        <v>#REF!</v>
      </c>
      <c r="I400" s="69"/>
      <c r="J400" s="167"/>
      <c r="K400" s="168"/>
      <c r="L400" s="168"/>
      <c r="M400" s="168"/>
      <c r="N400" s="169"/>
    </row>
    <row r="401" spans="1:14" ht="12.75">
      <c r="A401" s="133"/>
      <c r="B401" s="177"/>
      <c r="C401" s="62"/>
      <c r="D401" s="64"/>
      <c r="E401" s="70"/>
      <c r="F401" s="70" t="e">
        <f>+((+#REF!*4)*100)/#REF!</f>
        <v>#REF!</v>
      </c>
      <c r="G401" s="70" t="e">
        <f>+((+#REF!*4)*100)/#REF!</f>
        <v>#REF!</v>
      </c>
      <c r="H401" s="70" t="e">
        <f>+((+#REF!*4)*100)/#REF!</f>
        <v>#REF!</v>
      </c>
      <c r="I401" s="69"/>
      <c r="J401" s="167"/>
      <c r="K401" s="168"/>
      <c r="L401" s="168"/>
      <c r="M401" s="168"/>
      <c r="N401" s="169"/>
    </row>
    <row r="402" spans="1:14" ht="12.75">
      <c r="A402" s="133"/>
      <c r="B402" s="177"/>
      <c r="C402" s="62"/>
      <c r="D402" s="64"/>
      <c r="E402" s="70"/>
      <c r="F402" s="70" t="e">
        <f>+((+#REF!*4)*100)/#REF!</f>
        <v>#REF!</v>
      </c>
      <c r="G402" s="70" t="e">
        <f>+((+#REF!*4)*100)/#REF!</f>
        <v>#REF!</v>
      </c>
      <c r="H402" s="70" t="e">
        <f>+((+#REF!*4)*100)/#REF!</f>
        <v>#REF!</v>
      </c>
      <c r="I402" s="69"/>
      <c r="J402" s="167"/>
      <c r="K402" s="168"/>
      <c r="L402" s="168"/>
      <c r="M402" s="168"/>
      <c r="N402" s="169"/>
    </row>
    <row r="403" spans="1:14" ht="12.75">
      <c r="A403" s="133"/>
      <c r="B403" s="177"/>
      <c r="C403" s="62"/>
      <c r="D403" s="64"/>
      <c r="E403" s="70"/>
      <c r="F403" s="68"/>
      <c r="G403" s="68"/>
      <c r="H403" s="68"/>
      <c r="I403" s="69"/>
      <c r="J403" s="167"/>
      <c r="K403" s="168"/>
      <c r="L403" s="168"/>
      <c r="M403" s="168"/>
      <c r="N403" s="169"/>
    </row>
    <row r="404" spans="1:14" ht="12.75">
      <c r="A404" s="133"/>
      <c r="B404" s="178"/>
      <c r="C404" s="62"/>
      <c r="D404" s="71"/>
      <c r="E404" s="72"/>
      <c r="F404" s="73" t="e">
        <f>SUM(F385:F402)</f>
        <v>#REF!</v>
      </c>
      <c r="G404" s="73" t="e">
        <f>SUM(G385:G402)</f>
        <v>#REF!</v>
      </c>
      <c r="H404" s="73" t="e">
        <f>SUM(H385:H402)</f>
        <v>#REF!</v>
      </c>
      <c r="I404" s="69"/>
      <c r="J404" s="170"/>
      <c r="K404" s="171"/>
      <c r="L404" s="171"/>
      <c r="M404" s="171"/>
      <c r="N404" s="172"/>
    </row>
    <row r="405" spans="2:14" ht="12.75">
      <c r="B405" s="61"/>
      <c r="C405" s="62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2:14" ht="12.75">
      <c r="B406" s="61"/>
      <c r="C406" s="62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1:14" ht="12.75">
      <c r="A407" s="173" t="s">
        <v>359</v>
      </c>
      <c r="B407" s="173" t="s">
        <v>360</v>
      </c>
      <c r="C407" s="88"/>
      <c r="D407" s="175" t="s">
        <v>105</v>
      </c>
      <c r="E407" s="89" t="s">
        <v>106</v>
      </c>
      <c r="F407" s="89" t="s">
        <v>107</v>
      </c>
      <c r="G407" s="89" t="s">
        <v>108</v>
      </c>
      <c r="H407" s="89" t="s">
        <v>109</v>
      </c>
      <c r="I407" s="90"/>
      <c r="J407" s="175" t="s">
        <v>110</v>
      </c>
      <c r="K407" s="175"/>
      <c r="L407" s="175"/>
      <c r="M407" s="175"/>
      <c r="N407" s="175"/>
    </row>
    <row r="408" spans="1:14" ht="12.75">
      <c r="A408" s="174"/>
      <c r="B408" s="174"/>
      <c r="C408" s="88"/>
      <c r="D408" s="174"/>
      <c r="E408" s="91" t="s">
        <v>111</v>
      </c>
      <c r="F408" s="92"/>
      <c r="G408" s="92"/>
      <c r="H408" s="92"/>
      <c r="I408" s="93"/>
      <c r="J408" s="174"/>
      <c r="K408" s="174"/>
      <c r="L408" s="174"/>
      <c r="M408" s="174"/>
      <c r="N408" s="174"/>
    </row>
    <row r="409" spans="1:14" ht="12.75">
      <c r="A409" s="133">
        <v>31</v>
      </c>
      <c r="B409" s="176" t="s">
        <v>229</v>
      </c>
      <c r="C409" s="63"/>
      <c r="D409" s="64" t="s">
        <v>202</v>
      </c>
      <c r="E409" s="65">
        <v>110</v>
      </c>
      <c r="F409" s="66" t="s">
        <v>113</v>
      </c>
      <c r="G409" s="66" t="s">
        <v>113</v>
      </c>
      <c r="H409" s="66" t="s">
        <v>113</v>
      </c>
      <c r="I409" s="67"/>
      <c r="J409" s="164" t="s">
        <v>230</v>
      </c>
      <c r="K409" s="165"/>
      <c r="L409" s="165"/>
      <c r="M409" s="165"/>
      <c r="N409" s="166"/>
    </row>
    <row r="410" spans="1:14" ht="12.75">
      <c r="A410" s="133"/>
      <c r="B410" s="177"/>
      <c r="C410" s="62"/>
      <c r="D410" s="64" t="s">
        <v>231</v>
      </c>
      <c r="E410" s="70">
        <v>110</v>
      </c>
      <c r="F410" s="68" t="e">
        <f>+((+#REF!*4)*100)/#REF!</f>
        <v>#REF!</v>
      </c>
      <c r="G410" s="68" t="e">
        <f>+((+#REF!*4)*100)/#REF!</f>
        <v>#REF!</v>
      </c>
      <c r="H410" s="68" t="e">
        <f>+((+#REF!*4)*100)/#REF!</f>
        <v>#REF!</v>
      </c>
      <c r="I410" s="69"/>
      <c r="J410" s="167"/>
      <c r="K410" s="168"/>
      <c r="L410" s="168"/>
      <c r="M410" s="168"/>
      <c r="N410" s="169"/>
    </row>
    <row r="411" spans="1:14" ht="12.75">
      <c r="A411" s="133"/>
      <c r="B411" s="177"/>
      <c r="C411" s="62"/>
      <c r="D411" s="64" t="s">
        <v>204</v>
      </c>
      <c r="E411" s="70">
        <v>80</v>
      </c>
      <c r="F411" s="70" t="e">
        <f>+((+#REF!*4)*100)/#REF!</f>
        <v>#REF!</v>
      </c>
      <c r="G411" s="70" t="e">
        <f>+((+#REF!*4)*100)/#REF!</f>
        <v>#REF!</v>
      </c>
      <c r="H411" s="70" t="e">
        <f>+((+#REF!*4)*100)/#REF!</f>
        <v>#REF!</v>
      </c>
      <c r="I411" s="69"/>
      <c r="J411" s="167"/>
      <c r="K411" s="168"/>
      <c r="L411" s="168"/>
      <c r="M411" s="168"/>
      <c r="N411" s="169"/>
    </row>
    <row r="412" spans="1:14" ht="12.75">
      <c r="A412" s="133"/>
      <c r="B412" s="177"/>
      <c r="C412" s="62"/>
      <c r="D412" s="64" t="s">
        <v>167</v>
      </c>
      <c r="E412" s="70">
        <v>25</v>
      </c>
      <c r="F412" s="70" t="e">
        <f>+((+#REF!*4)*100)/#REF!</f>
        <v>#REF!</v>
      </c>
      <c r="G412" s="70" t="e">
        <f>+((+#REF!*4)*100)/#REF!</f>
        <v>#REF!</v>
      </c>
      <c r="H412" s="70" t="e">
        <f>+((+#REF!*4)*100)/#REF!</f>
        <v>#REF!</v>
      </c>
      <c r="I412" s="69"/>
      <c r="J412" s="167"/>
      <c r="K412" s="168"/>
      <c r="L412" s="168"/>
      <c r="M412" s="168"/>
      <c r="N412" s="169"/>
    </row>
    <row r="413" spans="1:14" ht="12.75">
      <c r="A413" s="133"/>
      <c r="B413" s="177"/>
      <c r="C413" s="62"/>
      <c r="D413" s="64" t="s">
        <v>232</v>
      </c>
      <c r="E413" s="70">
        <v>20</v>
      </c>
      <c r="F413" s="70" t="e">
        <f>+((+#REF!*4)*100)/#REF!</f>
        <v>#REF!</v>
      </c>
      <c r="G413" s="70" t="e">
        <f>+((+#REF!*4)*100)/#REF!</f>
        <v>#REF!</v>
      </c>
      <c r="H413" s="70" t="e">
        <f>+((+#REF!*4)*100)/#REF!</f>
        <v>#REF!</v>
      </c>
      <c r="I413" s="69"/>
      <c r="J413" s="167"/>
      <c r="K413" s="168"/>
      <c r="L413" s="168"/>
      <c r="M413" s="168"/>
      <c r="N413" s="169"/>
    </row>
    <row r="414" spans="1:14" ht="12.75">
      <c r="A414" s="133"/>
      <c r="B414" s="177"/>
      <c r="C414" s="62"/>
      <c r="D414" s="64" t="s">
        <v>168</v>
      </c>
      <c r="E414" s="70">
        <v>3</v>
      </c>
      <c r="F414" s="70" t="e">
        <f>+((+#REF!*4)*100)/#REF!</f>
        <v>#REF!</v>
      </c>
      <c r="G414" s="70" t="e">
        <f>+((+#REF!*4)*100)/#REF!</f>
        <v>#REF!</v>
      </c>
      <c r="H414" s="70" t="e">
        <f>+((+#REF!*4)*100)/#REF!</f>
        <v>#REF!</v>
      </c>
      <c r="I414" s="69"/>
      <c r="J414" s="167"/>
      <c r="K414" s="168"/>
      <c r="L414" s="168"/>
      <c r="M414" s="168"/>
      <c r="N414" s="169"/>
    </row>
    <row r="415" spans="1:14" ht="12.75">
      <c r="A415" s="133"/>
      <c r="B415" s="177"/>
      <c r="C415" s="62"/>
      <c r="D415" s="64" t="s">
        <v>116</v>
      </c>
      <c r="E415" s="70">
        <v>0.2</v>
      </c>
      <c r="F415" s="70" t="e">
        <f>+((+#REF!*4)*100)/#REF!</f>
        <v>#REF!</v>
      </c>
      <c r="G415" s="70" t="e">
        <f>+((+#REF!*4)*100)/#REF!</f>
        <v>#REF!</v>
      </c>
      <c r="H415" s="70" t="e">
        <f>+((+#REF!*4)*100)/#REF!</f>
        <v>#REF!</v>
      </c>
      <c r="I415" s="69"/>
      <c r="J415" s="167"/>
      <c r="K415" s="168"/>
      <c r="L415" s="168"/>
      <c r="M415" s="168"/>
      <c r="N415" s="169"/>
    </row>
    <row r="416" spans="1:14" ht="12.75">
      <c r="A416" s="133"/>
      <c r="B416" s="177"/>
      <c r="C416" s="62"/>
      <c r="D416" s="64" t="s">
        <v>117</v>
      </c>
      <c r="E416" s="70">
        <v>1</v>
      </c>
      <c r="F416" s="70" t="e">
        <f>+((+#REF!*4)*100)/#REF!</f>
        <v>#REF!</v>
      </c>
      <c r="G416" s="70" t="e">
        <f>+((+#REF!*4)*100)/#REF!</f>
        <v>#REF!</v>
      </c>
      <c r="H416" s="70" t="e">
        <f>+((+#REF!*4)*100)/#REF!</f>
        <v>#REF!</v>
      </c>
      <c r="I416" s="69"/>
      <c r="J416" s="167"/>
      <c r="K416" s="168"/>
      <c r="L416" s="168"/>
      <c r="M416" s="168"/>
      <c r="N416" s="169"/>
    </row>
    <row r="417" spans="1:14" ht="12.75">
      <c r="A417" s="133"/>
      <c r="B417" s="177"/>
      <c r="C417" s="62"/>
      <c r="D417" s="64" t="s">
        <v>194</v>
      </c>
      <c r="E417" s="80" t="s">
        <v>170</v>
      </c>
      <c r="F417" s="70" t="e">
        <f>+((+#REF!*4)*100)/#REF!</f>
        <v>#REF!</v>
      </c>
      <c r="G417" s="70" t="e">
        <f>+((+#REF!*4)*100)/#REF!</f>
        <v>#REF!</v>
      </c>
      <c r="H417" s="70" t="e">
        <f>+((+#REF!*4)*100)/#REF!</f>
        <v>#REF!</v>
      </c>
      <c r="I417" s="69"/>
      <c r="J417" s="167"/>
      <c r="K417" s="168"/>
      <c r="L417" s="168"/>
      <c r="M417" s="168"/>
      <c r="N417" s="169"/>
    </row>
    <row r="418" spans="1:14" ht="12.75">
      <c r="A418" s="133"/>
      <c r="B418" s="177"/>
      <c r="C418" s="62"/>
      <c r="D418" s="64" t="s">
        <v>189</v>
      </c>
      <c r="E418" s="80" t="s">
        <v>170</v>
      </c>
      <c r="F418" s="70" t="e">
        <f>+((+#REF!*4)*100)/#REF!</f>
        <v>#REF!</v>
      </c>
      <c r="G418" s="70" t="e">
        <f>+((+#REF!*4)*100)/#REF!</f>
        <v>#REF!</v>
      </c>
      <c r="H418" s="70" t="e">
        <f>+((+#REF!*4)*100)/#REF!</f>
        <v>#REF!</v>
      </c>
      <c r="I418" s="69"/>
      <c r="J418" s="167"/>
      <c r="K418" s="168"/>
      <c r="L418" s="168"/>
      <c r="M418" s="168"/>
      <c r="N418" s="169"/>
    </row>
    <row r="419" spans="1:14" ht="12.75">
      <c r="A419" s="133"/>
      <c r="B419" s="177"/>
      <c r="C419" s="62"/>
      <c r="D419" s="64" t="s">
        <v>185</v>
      </c>
      <c r="E419" s="80" t="s">
        <v>170</v>
      </c>
      <c r="F419" s="70" t="e">
        <f>+((+#REF!*4)*100)/#REF!</f>
        <v>#REF!</v>
      </c>
      <c r="G419" s="70" t="e">
        <f>+((+#REF!*4)*100)/#REF!</f>
        <v>#REF!</v>
      </c>
      <c r="H419" s="70" t="e">
        <f>+((+#REF!*4)*100)/#REF!</f>
        <v>#REF!</v>
      </c>
      <c r="I419" s="69"/>
      <c r="J419" s="167"/>
      <c r="K419" s="168"/>
      <c r="L419" s="168"/>
      <c r="M419" s="168"/>
      <c r="N419" s="169"/>
    </row>
    <row r="420" spans="1:14" ht="12.75">
      <c r="A420" s="133"/>
      <c r="B420" s="177"/>
      <c r="C420" s="62"/>
      <c r="D420" s="64" t="s">
        <v>117</v>
      </c>
      <c r="E420" s="70">
        <v>1</v>
      </c>
      <c r="F420" s="70" t="e">
        <f>+((+#REF!*4)*100)/#REF!</f>
        <v>#REF!</v>
      </c>
      <c r="G420" s="70" t="e">
        <f>+((+#REF!*4)*100)/#REF!</f>
        <v>#REF!</v>
      </c>
      <c r="H420" s="70" t="e">
        <f>+((+#REF!*4)*100)/#REF!</f>
        <v>#REF!</v>
      </c>
      <c r="I420" s="69"/>
      <c r="J420" s="167"/>
      <c r="K420" s="168"/>
      <c r="L420" s="168"/>
      <c r="M420" s="168"/>
      <c r="N420" s="169"/>
    </row>
    <row r="421" spans="1:14" ht="12.75">
      <c r="A421" s="133"/>
      <c r="B421" s="177"/>
      <c r="C421" s="62"/>
      <c r="D421" s="64"/>
      <c r="E421" s="70"/>
      <c r="F421" s="70" t="e">
        <f>+((+#REF!*4)*100)/#REF!</f>
        <v>#REF!</v>
      </c>
      <c r="G421" s="70" t="e">
        <f>+((+#REF!*4)*100)/#REF!</f>
        <v>#REF!</v>
      </c>
      <c r="H421" s="70" t="e">
        <f>+((+#REF!*4)*100)/#REF!</f>
        <v>#REF!</v>
      </c>
      <c r="I421" s="69"/>
      <c r="J421" s="167"/>
      <c r="K421" s="168"/>
      <c r="L421" s="168"/>
      <c r="M421" s="168"/>
      <c r="N421" s="169"/>
    </row>
    <row r="422" spans="1:14" ht="12.75">
      <c r="A422" s="133"/>
      <c r="B422" s="177"/>
      <c r="C422" s="62"/>
      <c r="D422" s="64"/>
      <c r="E422" s="70"/>
      <c r="F422" s="70" t="e">
        <f>+((+#REF!*4)*100)/#REF!</f>
        <v>#REF!</v>
      </c>
      <c r="G422" s="70" t="e">
        <f>+((+#REF!*4)*100)/#REF!</f>
        <v>#REF!</v>
      </c>
      <c r="H422" s="70" t="e">
        <f>+((+#REF!*4)*100)/#REF!</f>
        <v>#REF!</v>
      </c>
      <c r="I422" s="69"/>
      <c r="J422" s="167"/>
      <c r="K422" s="168"/>
      <c r="L422" s="168"/>
      <c r="M422" s="168"/>
      <c r="N422" s="169"/>
    </row>
    <row r="423" spans="1:14" ht="12.75">
      <c r="A423" s="133"/>
      <c r="B423" s="177"/>
      <c r="C423" s="62"/>
      <c r="D423" s="64"/>
      <c r="E423" s="70"/>
      <c r="F423" s="70" t="e">
        <f>+((+#REF!*4)*100)/#REF!</f>
        <v>#REF!</v>
      </c>
      <c r="G423" s="70" t="e">
        <f>+((+#REF!*4)*100)/#REF!</f>
        <v>#REF!</v>
      </c>
      <c r="H423" s="70" t="e">
        <f>+((+#REF!*4)*100)/#REF!</f>
        <v>#REF!</v>
      </c>
      <c r="I423" s="69"/>
      <c r="J423" s="167"/>
      <c r="K423" s="168"/>
      <c r="L423" s="168"/>
      <c r="M423" s="168"/>
      <c r="N423" s="169"/>
    </row>
    <row r="424" spans="1:14" ht="12.75">
      <c r="A424" s="133"/>
      <c r="B424" s="177"/>
      <c r="C424" s="62"/>
      <c r="D424" s="64"/>
      <c r="E424" s="70"/>
      <c r="F424" s="70" t="e">
        <f>+((+#REF!*4)*100)/#REF!</f>
        <v>#REF!</v>
      </c>
      <c r="G424" s="70" t="e">
        <f>+((+#REF!*4)*100)/#REF!</f>
        <v>#REF!</v>
      </c>
      <c r="H424" s="70" t="e">
        <f>+((+#REF!*4)*100)/#REF!</f>
        <v>#REF!</v>
      </c>
      <c r="I424" s="69"/>
      <c r="J424" s="167"/>
      <c r="K424" s="168"/>
      <c r="L424" s="168"/>
      <c r="M424" s="168"/>
      <c r="N424" s="169"/>
    </row>
    <row r="425" spans="1:14" ht="12.75">
      <c r="A425" s="133"/>
      <c r="B425" s="177"/>
      <c r="C425" s="62"/>
      <c r="D425" s="64"/>
      <c r="E425" s="70"/>
      <c r="F425" s="70" t="e">
        <f>+((+#REF!*4)*100)/#REF!</f>
        <v>#REF!</v>
      </c>
      <c r="G425" s="70" t="e">
        <f>+((+#REF!*4)*100)/#REF!</f>
        <v>#REF!</v>
      </c>
      <c r="H425" s="70" t="e">
        <f>+((+#REF!*4)*100)/#REF!</f>
        <v>#REF!</v>
      </c>
      <c r="I425" s="69"/>
      <c r="J425" s="167"/>
      <c r="K425" s="168"/>
      <c r="L425" s="168"/>
      <c r="M425" s="168"/>
      <c r="N425" s="169"/>
    </row>
    <row r="426" spans="1:14" ht="12.75">
      <c r="A426" s="133"/>
      <c r="B426" s="177"/>
      <c r="C426" s="62"/>
      <c r="D426" s="64"/>
      <c r="E426" s="70"/>
      <c r="F426" s="70" t="e">
        <f>+((+#REF!*4)*100)/#REF!</f>
        <v>#REF!</v>
      </c>
      <c r="G426" s="70" t="e">
        <f>+((+#REF!*4)*100)/#REF!</f>
        <v>#REF!</v>
      </c>
      <c r="H426" s="70" t="e">
        <f>+((+#REF!*4)*100)/#REF!</f>
        <v>#REF!</v>
      </c>
      <c r="I426" s="69"/>
      <c r="J426" s="167"/>
      <c r="K426" s="168"/>
      <c r="L426" s="168"/>
      <c r="M426" s="168"/>
      <c r="N426" s="169"/>
    </row>
    <row r="427" spans="1:14" ht="12.75">
      <c r="A427" s="133"/>
      <c r="B427" s="177"/>
      <c r="C427" s="62"/>
      <c r="D427" s="64"/>
      <c r="E427" s="70"/>
      <c r="F427" s="70" t="e">
        <f>+((+#REF!*4)*100)/#REF!</f>
        <v>#REF!</v>
      </c>
      <c r="G427" s="70" t="e">
        <f>+((+#REF!*4)*100)/#REF!</f>
        <v>#REF!</v>
      </c>
      <c r="H427" s="70" t="e">
        <f>+((+#REF!*4)*100)/#REF!</f>
        <v>#REF!</v>
      </c>
      <c r="I427" s="69"/>
      <c r="J427" s="167"/>
      <c r="K427" s="168"/>
      <c r="L427" s="168"/>
      <c r="M427" s="168"/>
      <c r="N427" s="169"/>
    </row>
    <row r="428" spans="1:14" ht="12.75">
      <c r="A428" s="133"/>
      <c r="B428" s="177"/>
      <c r="C428" s="62"/>
      <c r="D428" s="64"/>
      <c r="E428" s="70"/>
      <c r="F428" s="68"/>
      <c r="G428" s="68"/>
      <c r="H428" s="68"/>
      <c r="I428" s="69"/>
      <c r="J428" s="167"/>
      <c r="K428" s="168"/>
      <c r="L428" s="168"/>
      <c r="M428" s="168"/>
      <c r="N428" s="169"/>
    </row>
    <row r="429" spans="1:14" ht="12.75">
      <c r="A429" s="133"/>
      <c r="B429" s="178"/>
      <c r="C429" s="62"/>
      <c r="D429" s="71"/>
      <c r="E429" s="72"/>
      <c r="F429" s="73" t="e">
        <f>SUM(F410:F427)</f>
        <v>#REF!</v>
      </c>
      <c r="G429" s="73" t="e">
        <f>SUM(G410:G427)</f>
        <v>#REF!</v>
      </c>
      <c r="H429" s="73" t="e">
        <f>SUM(H410:H427)</f>
        <v>#REF!</v>
      </c>
      <c r="I429" s="69"/>
      <c r="J429" s="170"/>
      <c r="K429" s="171"/>
      <c r="L429" s="171"/>
      <c r="M429" s="171"/>
      <c r="N429" s="172"/>
    </row>
    <row r="430" spans="2:14" ht="12.75">
      <c r="B430" s="61"/>
      <c r="C430" s="62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2:14" ht="12.75">
      <c r="B431" s="61"/>
      <c r="C431" s="62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1:14" ht="12.75">
      <c r="A432" s="173" t="s">
        <v>359</v>
      </c>
      <c r="B432" s="173" t="s">
        <v>360</v>
      </c>
      <c r="C432" s="88"/>
      <c r="D432" s="175" t="s">
        <v>105</v>
      </c>
      <c r="E432" s="89" t="s">
        <v>106</v>
      </c>
      <c r="F432" s="89" t="s">
        <v>107</v>
      </c>
      <c r="G432" s="89" t="s">
        <v>108</v>
      </c>
      <c r="H432" s="89" t="s">
        <v>109</v>
      </c>
      <c r="I432" s="90"/>
      <c r="J432" s="175" t="s">
        <v>110</v>
      </c>
      <c r="K432" s="175"/>
      <c r="L432" s="175"/>
      <c r="M432" s="175"/>
      <c r="N432" s="175"/>
    </row>
    <row r="433" spans="1:14" ht="12.75">
      <c r="A433" s="174"/>
      <c r="B433" s="174"/>
      <c r="C433" s="88"/>
      <c r="D433" s="174"/>
      <c r="E433" s="91" t="s">
        <v>111</v>
      </c>
      <c r="F433" s="92"/>
      <c r="G433" s="92"/>
      <c r="H433" s="92"/>
      <c r="I433" s="93"/>
      <c r="J433" s="174"/>
      <c r="K433" s="174"/>
      <c r="L433" s="174"/>
      <c r="M433" s="174"/>
      <c r="N433" s="174"/>
    </row>
    <row r="434" spans="1:14" ht="12.75">
      <c r="A434" s="133">
        <v>35</v>
      </c>
      <c r="B434" s="176" t="s">
        <v>239</v>
      </c>
      <c r="C434" s="63"/>
      <c r="D434" s="64" t="s">
        <v>235</v>
      </c>
      <c r="E434" s="65">
        <v>80</v>
      </c>
      <c r="F434" s="66"/>
      <c r="G434" s="66"/>
      <c r="H434" s="66"/>
      <c r="I434" s="67"/>
      <c r="J434" s="164" t="s">
        <v>240</v>
      </c>
      <c r="K434" s="165"/>
      <c r="L434" s="165"/>
      <c r="M434" s="165"/>
      <c r="N434" s="166"/>
    </row>
    <row r="435" spans="1:14" ht="12.75">
      <c r="A435" s="133"/>
      <c r="B435" s="177"/>
      <c r="C435" s="62"/>
      <c r="D435" s="64" t="s">
        <v>236</v>
      </c>
      <c r="E435" s="70">
        <v>80</v>
      </c>
      <c r="F435" s="68"/>
      <c r="G435" s="68"/>
      <c r="H435" s="68"/>
      <c r="I435" s="69"/>
      <c r="J435" s="167"/>
      <c r="K435" s="168"/>
      <c r="L435" s="168"/>
      <c r="M435" s="168"/>
      <c r="N435" s="169"/>
    </row>
    <row r="436" spans="1:14" ht="12.75">
      <c r="A436" s="133"/>
      <c r="B436" s="177"/>
      <c r="C436" s="62"/>
      <c r="D436" s="64" t="s">
        <v>241</v>
      </c>
      <c r="E436" s="70">
        <v>60</v>
      </c>
      <c r="F436" s="70"/>
      <c r="G436" s="70"/>
      <c r="H436" s="70"/>
      <c r="I436" s="69"/>
      <c r="J436" s="167"/>
      <c r="K436" s="168"/>
      <c r="L436" s="168"/>
      <c r="M436" s="168"/>
      <c r="N436" s="169"/>
    </row>
    <row r="437" spans="1:14" ht="12.75">
      <c r="A437" s="133"/>
      <c r="B437" s="177"/>
      <c r="C437" s="62"/>
      <c r="D437" s="64" t="s">
        <v>166</v>
      </c>
      <c r="E437" s="70">
        <v>35</v>
      </c>
      <c r="F437" s="70"/>
      <c r="G437" s="70"/>
      <c r="H437" s="70"/>
      <c r="I437" s="69"/>
      <c r="J437" s="167"/>
      <c r="K437" s="168"/>
      <c r="L437" s="168"/>
      <c r="M437" s="168"/>
      <c r="N437" s="169"/>
    </row>
    <row r="438" spans="1:14" ht="12.75">
      <c r="A438" s="133"/>
      <c r="B438" s="177"/>
      <c r="C438" s="62"/>
      <c r="D438" s="64" t="s">
        <v>167</v>
      </c>
      <c r="E438" s="70">
        <v>25</v>
      </c>
      <c r="F438" s="70"/>
      <c r="G438" s="70"/>
      <c r="H438" s="70"/>
      <c r="I438" s="69"/>
      <c r="J438" s="167"/>
      <c r="K438" s="168"/>
      <c r="L438" s="168"/>
      <c r="M438" s="168"/>
      <c r="N438" s="169"/>
    </row>
    <row r="439" spans="1:14" ht="12.75">
      <c r="A439" s="133"/>
      <c r="B439" s="177"/>
      <c r="C439" s="62"/>
      <c r="D439" s="64" t="s">
        <v>232</v>
      </c>
      <c r="E439" s="70">
        <v>10</v>
      </c>
      <c r="F439" s="70"/>
      <c r="G439" s="70"/>
      <c r="H439" s="70"/>
      <c r="I439" s="69"/>
      <c r="J439" s="167"/>
      <c r="K439" s="168"/>
      <c r="L439" s="168"/>
      <c r="M439" s="168"/>
      <c r="N439" s="169"/>
    </row>
    <row r="440" spans="1:14" ht="12.75">
      <c r="A440" s="133"/>
      <c r="B440" s="177"/>
      <c r="C440" s="62"/>
      <c r="D440" s="64" t="s">
        <v>238</v>
      </c>
      <c r="E440" s="70">
        <v>80</v>
      </c>
      <c r="F440" s="70"/>
      <c r="G440" s="70"/>
      <c r="H440" s="70"/>
      <c r="I440" s="69"/>
      <c r="J440" s="167"/>
      <c r="K440" s="168"/>
      <c r="L440" s="168"/>
      <c r="M440" s="168"/>
      <c r="N440" s="169"/>
    </row>
    <row r="441" spans="1:14" ht="12.75">
      <c r="A441" s="133"/>
      <c r="B441" s="177"/>
      <c r="C441" s="62"/>
      <c r="D441" s="64" t="s">
        <v>168</v>
      </c>
      <c r="E441" s="70">
        <v>3</v>
      </c>
      <c r="F441" s="70"/>
      <c r="G441" s="70"/>
      <c r="H441" s="70"/>
      <c r="I441" s="69"/>
      <c r="J441" s="167"/>
      <c r="K441" s="168"/>
      <c r="L441" s="168"/>
      <c r="M441" s="168"/>
      <c r="N441" s="169"/>
    </row>
    <row r="442" spans="1:14" ht="12.75">
      <c r="A442" s="133"/>
      <c r="B442" s="177"/>
      <c r="C442" s="62"/>
      <c r="D442" s="64" t="s">
        <v>116</v>
      </c>
      <c r="E442" s="70">
        <v>0.2</v>
      </c>
      <c r="F442" s="70"/>
      <c r="G442" s="70"/>
      <c r="H442" s="70"/>
      <c r="I442" s="69"/>
      <c r="J442" s="167"/>
      <c r="K442" s="168"/>
      <c r="L442" s="168"/>
      <c r="M442" s="168"/>
      <c r="N442" s="169"/>
    </row>
    <row r="443" spans="1:14" ht="12.75">
      <c r="A443" s="133"/>
      <c r="B443" s="177"/>
      <c r="C443" s="62"/>
      <c r="D443" s="64" t="s">
        <v>117</v>
      </c>
      <c r="E443" s="70">
        <v>1</v>
      </c>
      <c r="F443" s="70"/>
      <c r="G443" s="70"/>
      <c r="H443" s="70"/>
      <c r="I443" s="69"/>
      <c r="J443" s="167"/>
      <c r="K443" s="168"/>
      <c r="L443" s="168"/>
      <c r="M443" s="168"/>
      <c r="N443" s="169"/>
    </row>
    <row r="444" spans="1:14" ht="12.75">
      <c r="A444" s="133"/>
      <c r="B444" s="177"/>
      <c r="C444" s="62"/>
      <c r="D444" s="64" t="s">
        <v>204</v>
      </c>
      <c r="E444" s="70">
        <v>80</v>
      </c>
      <c r="F444" s="70"/>
      <c r="G444" s="70"/>
      <c r="H444" s="70"/>
      <c r="I444" s="69"/>
      <c r="J444" s="167"/>
      <c r="K444" s="168"/>
      <c r="L444" s="168"/>
      <c r="M444" s="168"/>
      <c r="N444" s="169"/>
    </row>
    <row r="445" spans="1:14" ht="12.75">
      <c r="A445" s="133"/>
      <c r="B445" s="177"/>
      <c r="C445" s="62"/>
      <c r="D445" s="64" t="s">
        <v>180</v>
      </c>
      <c r="E445" s="70">
        <v>25</v>
      </c>
      <c r="F445" s="70"/>
      <c r="G445" s="70"/>
      <c r="H445" s="70"/>
      <c r="I445" s="69"/>
      <c r="J445" s="167"/>
      <c r="K445" s="168"/>
      <c r="L445" s="168"/>
      <c r="M445" s="168"/>
      <c r="N445" s="169"/>
    </row>
    <row r="446" spans="1:14" ht="12.75">
      <c r="A446" s="133"/>
      <c r="B446" s="177"/>
      <c r="C446" s="62"/>
      <c r="D446" s="64" t="s">
        <v>181</v>
      </c>
      <c r="E446" s="70">
        <v>3</v>
      </c>
      <c r="F446" s="70"/>
      <c r="G446" s="70"/>
      <c r="H446" s="70"/>
      <c r="I446" s="69"/>
      <c r="J446" s="167"/>
      <c r="K446" s="168"/>
      <c r="L446" s="168"/>
      <c r="M446" s="168"/>
      <c r="N446" s="169"/>
    </row>
    <row r="447" spans="1:14" ht="12.75">
      <c r="A447" s="133"/>
      <c r="B447" s="177"/>
      <c r="C447" s="62"/>
      <c r="D447" s="64" t="s">
        <v>116</v>
      </c>
      <c r="E447" s="70">
        <v>0.2</v>
      </c>
      <c r="F447" s="70"/>
      <c r="G447" s="70"/>
      <c r="H447" s="70"/>
      <c r="I447" s="69"/>
      <c r="J447" s="167"/>
      <c r="K447" s="168"/>
      <c r="L447" s="168"/>
      <c r="M447" s="168"/>
      <c r="N447" s="169"/>
    </row>
    <row r="448" spans="1:14" ht="12.75">
      <c r="A448" s="133"/>
      <c r="B448" s="177"/>
      <c r="C448" s="62"/>
      <c r="D448" s="64" t="s">
        <v>117</v>
      </c>
      <c r="E448" s="70">
        <v>1</v>
      </c>
      <c r="F448" s="70"/>
      <c r="G448" s="70"/>
      <c r="H448" s="70"/>
      <c r="I448" s="69"/>
      <c r="J448" s="167"/>
      <c r="K448" s="168"/>
      <c r="L448" s="168"/>
      <c r="M448" s="168"/>
      <c r="N448" s="169"/>
    </row>
    <row r="449" spans="1:14" ht="12.75">
      <c r="A449" s="133"/>
      <c r="B449" s="177"/>
      <c r="C449" s="62"/>
      <c r="D449" s="74" t="s">
        <v>233</v>
      </c>
      <c r="E449" s="75">
        <v>50</v>
      </c>
      <c r="F449" s="70"/>
      <c r="G449" s="70"/>
      <c r="H449" s="70"/>
      <c r="I449" s="69"/>
      <c r="J449" s="167"/>
      <c r="K449" s="168"/>
      <c r="L449" s="168"/>
      <c r="M449" s="168"/>
      <c r="N449" s="169"/>
    </row>
    <row r="450" spans="1:14" ht="12.75">
      <c r="A450" s="133"/>
      <c r="B450" s="177"/>
      <c r="C450" s="62"/>
      <c r="D450" s="64"/>
      <c r="E450" s="70"/>
      <c r="F450" s="70"/>
      <c r="G450" s="70"/>
      <c r="H450" s="70"/>
      <c r="I450" s="69"/>
      <c r="J450" s="167"/>
      <c r="K450" s="168"/>
      <c r="L450" s="168"/>
      <c r="M450" s="168"/>
      <c r="N450" s="169"/>
    </row>
    <row r="451" spans="1:14" ht="12.75">
      <c r="A451" s="133"/>
      <c r="B451" s="177"/>
      <c r="C451" s="62"/>
      <c r="D451" s="64"/>
      <c r="E451" s="70"/>
      <c r="F451" s="70"/>
      <c r="G451" s="70"/>
      <c r="H451" s="70"/>
      <c r="I451" s="69"/>
      <c r="J451" s="167"/>
      <c r="K451" s="168"/>
      <c r="L451" s="168"/>
      <c r="M451" s="168"/>
      <c r="N451" s="169"/>
    </row>
    <row r="452" spans="1:14" ht="12.75">
      <c r="A452" s="133"/>
      <c r="B452" s="177"/>
      <c r="C452" s="62"/>
      <c r="D452" s="64"/>
      <c r="E452" s="70"/>
      <c r="F452" s="70"/>
      <c r="G452" s="70"/>
      <c r="H452" s="70"/>
      <c r="I452" s="69"/>
      <c r="J452" s="167"/>
      <c r="K452" s="168"/>
      <c r="L452" s="168"/>
      <c r="M452" s="168"/>
      <c r="N452" s="169"/>
    </row>
    <row r="453" spans="1:14" ht="12.75">
      <c r="A453" s="133"/>
      <c r="B453" s="177"/>
      <c r="C453" s="62"/>
      <c r="D453" s="64"/>
      <c r="E453" s="70"/>
      <c r="F453" s="68"/>
      <c r="G453" s="68"/>
      <c r="H453" s="68"/>
      <c r="I453" s="69"/>
      <c r="J453" s="167"/>
      <c r="K453" s="168"/>
      <c r="L453" s="168"/>
      <c r="M453" s="168"/>
      <c r="N453" s="169"/>
    </row>
    <row r="454" spans="1:14" ht="12.75">
      <c r="A454" s="133"/>
      <c r="B454" s="178"/>
      <c r="C454" s="62"/>
      <c r="D454" s="71"/>
      <c r="E454" s="72"/>
      <c r="F454" s="73"/>
      <c r="G454" s="73"/>
      <c r="H454" s="73"/>
      <c r="I454" s="69"/>
      <c r="J454" s="170"/>
      <c r="K454" s="171"/>
      <c r="L454" s="171"/>
      <c r="M454" s="171"/>
      <c r="N454" s="172"/>
    </row>
    <row r="455" spans="2:14" ht="12.75">
      <c r="B455" s="61"/>
      <c r="C455" s="62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2:14" ht="12.75">
      <c r="B456" s="61"/>
      <c r="C456" s="62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1:14" ht="12.75">
      <c r="A457" s="173" t="s">
        <v>359</v>
      </c>
      <c r="B457" s="173" t="s">
        <v>360</v>
      </c>
      <c r="C457" s="88"/>
      <c r="D457" s="175" t="s">
        <v>105</v>
      </c>
      <c r="E457" s="89" t="s">
        <v>106</v>
      </c>
      <c r="F457" s="89" t="s">
        <v>107</v>
      </c>
      <c r="G457" s="89" t="s">
        <v>108</v>
      </c>
      <c r="H457" s="89" t="s">
        <v>109</v>
      </c>
      <c r="I457" s="90"/>
      <c r="J457" s="175" t="s">
        <v>110</v>
      </c>
      <c r="K457" s="175"/>
      <c r="L457" s="175"/>
      <c r="M457" s="175"/>
      <c r="N457" s="175"/>
    </row>
    <row r="458" spans="1:14" ht="12.75">
      <c r="A458" s="174"/>
      <c r="B458" s="174"/>
      <c r="C458" s="88"/>
      <c r="D458" s="174"/>
      <c r="E458" s="91" t="s">
        <v>111</v>
      </c>
      <c r="F458" s="92"/>
      <c r="G458" s="92"/>
      <c r="H458" s="92"/>
      <c r="I458" s="93"/>
      <c r="J458" s="174"/>
      <c r="K458" s="174"/>
      <c r="L458" s="174"/>
      <c r="M458" s="174"/>
      <c r="N458" s="174"/>
    </row>
    <row r="459" spans="1:14" ht="12.75">
      <c r="A459" s="133">
        <v>36</v>
      </c>
      <c r="B459" s="176" t="s">
        <v>242</v>
      </c>
      <c r="C459" s="63"/>
      <c r="D459" s="64" t="s">
        <v>235</v>
      </c>
      <c r="E459" s="70">
        <v>80</v>
      </c>
      <c r="F459" s="66" t="s">
        <v>113</v>
      </c>
      <c r="G459" s="66" t="s">
        <v>113</v>
      </c>
      <c r="H459" s="66" t="s">
        <v>113</v>
      </c>
      <c r="I459" s="67"/>
      <c r="J459" s="164" t="s">
        <v>243</v>
      </c>
      <c r="K459" s="165"/>
      <c r="L459" s="165"/>
      <c r="M459" s="165"/>
      <c r="N459" s="166"/>
    </row>
    <row r="460" spans="1:14" ht="12.75">
      <c r="A460" s="133"/>
      <c r="B460" s="177"/>
      <c r="C460" s="62"/>
      <c r="D460" s="64" t="s">
        <v>236</v>
      </c>
      <c r="E460" s="70">
        <v>80</v>
      </c>
      <c r="F460" s="68" t="e">
        <f>+((+#REF!*4)*100)/#REF!</f>
        <v>#REF!</v>
      </c>
      <c r="G460" s="68" t="e">
        <f>+((+#REF!*4)*100)/#REF!</f>
        <v>#REF!</v>
      </c>
      <c r="H460" s="68" t="e">
        <f>+((+#REF!*4)*100)/#REF!</f>
        <v>#REF!</v>
      </c>
      <c r="I460" s="69"/>
      <c r="J460" s="167"/>
      <c r="K460" s="168"/>
      <c r="L460" s="168"/>
      <c r="M460" s="168"/>
      <c r="N460" s="169"/>
    </row>
    <row r="461" spans="1:14" ht="12.75">
      <c r="A461" s="133"/>
      <c r="B461" s="177"/>
      <c r="C461" s="62"/>
      <c r="D461" s="64" t="s">
        <v>237</v>
      </c>
      <c r="E461" s="70">
        <v>80</v>
      </c>
      <c r="F461" s="70" t="e">
        <f>+((+#REF!*4)*100)/#REF!</f>
        <v>#REF!</v>
      </c>
      <c r="G461" s="70" t="e">
        <f>+((+#REF!*4)*100)/#REF!</f>
        <v>#REF!</v>
      </c>
      <c r="H461" s="70" t="e">
        <f>+((+#REF!*4)*100)/#REF!</f>
        <v>#REF!</v>
      </c>
      <c r="I461" s="69"/>
      <c r="J461" s="167"/>
      <c r="K461" s="168"/>
      <c r="L461" s="168"/>
      <c r="M461" s="168"/>
      <c r="N461" s="169"/>
    </row>
    <row r="462" spans="1:14" ht="12.75">
      <c r="A462" s="133"/>
      <c r="B462" s="177"/>
      <c r="C462" s="62"/>
      <c r="D462" s="64" t="s">
        <v>238</v>
      </c>
      <c r="E462" s="70">
        <v>80</v>
      </c>
      <c r="F462" s="70" t="e">
        <f>+((+#REF!*4)*100)/#REF!</f>
        <v>#REF!</v>
      </c>
      <c r="G462" s="70" t="e">
        <f>+((+#REF!*4)*100)/#REF!</f>
        <v>#REF!</v>
      </c>
      <c r="H462" s="70" t="e">
        <f>+((+#REF!*4)*100)/#REF!</f>
        <v>#REF!</v>
      </c>
      <c r="I462" s="69"/>
      <c r="J462" s="167"/>
      <c r="K462" s="168"/>
      <c r="L462" s="168"/>
      <c r="M462" s="168"/>
      <c r="N462" s="169"/>
    </row>
    <row r="463" spans="1:14" ht="12.75">
      <c r="A463" s="133"/>
      <c r="B463" s="177"/>
      <c r="C463" s="62"/>
      <c r="D463" s="64" t="s">
        <v>244</v>
      </c>
      <c r="E463" s="70">
        <v>50</v>
      </c>
      <c r="F463" s="70" t="e">
        <f>+((+#REF!*4)*100)/#REF!</f>
        <v>#REF!</v>
      </c>
      <c r="G463" s="70" t="e">
        <f>+((+#REF!*4)*100)/#REF!</f>
        <v>#REF!</v>
      </c>
      <c r="H463" s="70" t="e">
        <f>+((+#REF!*4)*100)/#REF!</f>
        <v>#REF!</v>
      </c>
      <c r="I463" s="69"/>
      <c r="J463" s="167"/>
      <c r="K463" s="168"/>
      <c r="L463" s="168"/>
      <c r="M463" s="168"/>
      <c r="N463" s="169"/>
    </row>
    <row r="464" spans="1:14" ht="12.75">
      <c r="A464" s="133"/>
      <c r="B464" s="177"/>
      <c r="C464" s="62"/>
      <c r="D464" s="64" t="s">
        <v>195</v>
      </c>
      <c r="E464" s="70">
        <v>50</v>
      </c>
      <c r="F464" s="70" t="e">
        <f>+((+#REF!*4)*100)/#REF!</f>
        <v>#REF!</v>
      </c>
      <c r="G464" s="70" t="e">
        <f>+((+#REF!*4)*100)/#REF!</f>
        <v>#REF!</v>
      </c>
      <c r="H464" s="70" t="e">
        <f>+((+#REF!*4)*100)/#REF!</f>
        <v>#REF!</v>
      </c>
      <c r="I464" s="69"/>
      <c r="J464" s="167"/>
      <c r="K464" s="168"/>
      <c r="L464" s="168"/>
      <c r="M464" s="168"/>
      <c r="N464" s="169"/>
    </row>
    <row r="465" spans="1:14" ht="12.75">
      <c r="A465" s="133"/>
      <c r="B465" s="177"/>
      <c r="C465" s="62"/>
      <c r="D465" s="64" t="s">
        <v>166</v>
      </c>
      <c r="E465" s="70">
        <v>35</v>
      </c>
      <c r="F465" s="70" t="e">
        <f>+((+#REF!*4)*100)/#REF!</f>
        <v>#REF!</v>
      </c>
      <c r="G465" s="70" t="e">
        <f>+((+#REF!*4)*100)/#REF!</f>
        <v>#REF!</v>
      </c>
      <c r="H465" s="70" t="e">
        <f>+((+#REF!*4)*100)/#REF!</f>
        <v>#REF!</v>
      </c>
      <c r="I465" s="69"/>
      <c r="J465" s="167"/>
      <c r="K465" s="168"/>
      <c r="L465" s="168"/>
      <c r="M465" s="168"/>
      <c r="N465" s="169"/>
    </row>
    <row r="466" spans="1:14" ht="12.75">
      <c r="A466" s="133"/>
      <c r="B466" s="177"/>
      <c r="C466" s="62"/>
      <c r="D466" s="64" t="s">
        <v>167</v>
      </c>
      <c r="E466" s="70">
        <v>25</v>
      </c>
      <c r="F466" s="70" t="e">
        <f>+((+#REF!*4)*100)/#REF!</f>
        <v>#REF!</v>
      </c>
      <c r="G466" s="70" t="e">
        <f>+((+#REF!*4)*100)/#REF!</f>
        <v>#REF!</v>
      </c>
      <c r="H466" s="70" t="e">
        <f>+((+#REF!*4)*100)/#REF!</f>
        <v>#REF!</v>
      </c>
      <c r="I466" s="69"/>
      <c r="J466" s="167"/>
      <c r="K466" s="168"/>
      <c r="L466" s="168"/>
      <c r="M466" s="168"/>
      <c r="N466" s="169"/>
    </row>
    <row r="467" spans="1:14" ht="12.75">
      <c r="A467" s="133"/>
      <c r="B467" s="177"/>
      <c r="C467" s="62"/>
      <c r="D467" s="74" t="s">
        <v>232</v>
      </c>
      <c r="E467" s="75">
        <v>20</v>
      </c>
      <c r="F467" s="70" t="e">
        <f>+((+#REF!*4)*100)/#REF!</f>
        <v>#REF!</v>
      </c>
      <c r="G467" s="70" t="e">
        <f>+((+#REF!*4)*100)/#REF!</f>
        <v>#REF!</v>
      </c>
      <c r="H467" s="70" t="e">
        <f>+((+#REF!*4)*100)/#REF!</f>
        <v>#REF!</v>
      </c>
      <c r="I467" s="69"/>
      <c r="J467" s="167"/>
      <c r="K467" s="168"/>
      <c r="L467" s="168"/>
      <c r="M467" s="168"/>
      <c r="N467" s="169"/>
    </row>
    <row r="468" spans="1:14" ht="12.75">
      <c r="A468" s="133"/>
      <c r="B468" s="177"/>
      <c r="C468" s="62"/>
      <c r="D468" s="64" t="s">
        <v>168</v>
      </c>
      <c r="E468" s="70">
        <v>3</v>
      </c>
      <c r="F468" s="70" t="e">
        <f>+((+#REF!*4)*100)/#REF!</f>
        <v>#REF!</v>
      </c>
      <c r="G468" s="70" t="e">
        <f>+((+#REF!*4)*100)/#REF!</f>
        <v>#REF!</v>
      </c>
      <c r="H468" s="70" t="e">
        <f>+((+#REF!*4)*100)/#REF!</f>
        <v>#REF!</v>
      </c>
      <c r="I468" s="69"/>
      <c r="J468" s="167"/>
      <c r="K468" s="168"/>
      <c r="L468" s="168"/>
      <c r="M468" s="168"/>
      <c r="N468" s="169"/>
    </row>
    <row r="469" spans="1:14" ht="12.75">
      <c r="A469" s="133"/>
      <c r="B469" s="177"/>
      <c r="C469" s="62"/>
      <c r="D469" s="64" t="s">
        <v>116</v>
      </c>
      <c r="E469" s="70">
        <v>0.2</v>
      </c>
      <c r="F469" s="70" t="e">
        <f>+((+#REF!*4)*100)/#REF!</f>
        <v>#REF!</v>
      </c>
      <c r="G469" s="70" t="e">
        <f>+((+#REF!*4)*100)/#REF!</f>
        <v>#REF!</v>
      </c>
      <c r="H469" s="70" t="e">
        <f>+((+#REF!*4)*100)/#REF!</f>
        <v>#REF!</v>
      </c>
      <c r="I469" s="69"/>
      <c r="J469" s="167"/>
      <c r="K469" s="168"/>
      <c r="L469" s="168"/>
      <c r="M469" s="168"/>
      <c r="N469" s="169"/>
    </row>
    <row r="470" spans="1:14" ht="12.75">
      <c r="A470" s="133"/>
      <c r="B470" s="177"/>
      <c r="C470" s="62"/>
      <c r="D470" s="64" t="s">
        <v>117</v>
      </c>
      <c r="E470" s="70">
        <v>1</v>
      </c>
      <c r="F470" s="70" t="e">
        <f>+((+#REF!*4)*100)/#REF!</f>
        <v>#REF!</v>
      </c>
      <c r="G470" s="70" t="e">
        <f>+((+#REF!*4)*100)/#REF!</f>
        <v>#REF!</v>
      </c>
      <c r="H470" s="70" t="e">
        <f>+((+#REF!*4)*100)/#REF!</f>
        <v>#REF!</v>
      </c>
      <c r="I470" s="69"/>
      <c r="J470" s="167"/>
      <c r="K470" s="168"/>
      <c r="L470" s="168"/>
      <c r="M470" s="168"/>
      <c r="N470" s="169"/>
    </row>
    <row r="471" spans="1:14" ht="12.75">
      <c r="A471" s="133"/>
      <c r="B471" s="177"/>
      <c r="C471" s="62"/>
      <c r="D471" s="64" t="s">
        <v>189</v>
      </c>
      <c r="E471" s="80" t="s">
        <v>170</v>
      </c>
      <c r="F471" s="70" t="e">
        <f>+((+#REF!*4)*100)/#REF!</f>
        <v>#REF!</v>
      </c>
      <c r="G471" s="70" t="e">
        <f>+((+#REF!*4)*100)/#REF!</f>
        <v>#REF!</v>
      </c>
      <c r="H471" s="70" t="e">
        <f>+((+#REF!*4)*100)/#REF!</f>
        <v>#REF!</v>
      </c>
      <c r="I471" s="69"/>
      <c r="J471" s="167"/>
      <c r="K471" s="168"/>
      <c r="L471" s="168"/>
      <c r="M471" s="168"/>
      <c r="N471" s="169"/>
    </row>
    <row r="472" spans="1:14" ht="12.75">
      <c r="A472" s="133"/>
      <c r="B472" s="177"/>
      <c r="C472" s="62"/>
      <c r="D472" s="64" t="s">
        <v>185</v>
      </c>
      <c r="E472" s="80" t="s">
        <v>170</v>
      </c>
      <c r="F472" s="70" t="e">
        <f>+((+#REF!*4)*100)/#REF!</f>
        <v>#REF!</v>
      </c>
      <c r="G472" s="70" t="e">
        <f>+((+#REF!*4)*100)/#REF!</f>
        <v>#REF!</v>
      </c>
      <c r="H472" s="70" t="e">
        <f>+((+#REF!*4)*100)/#REF!</f>
        <v>#REF!</v>
      </c>
      <c r="I472" s="69"/>
      <c r="J472" s="167"/>
      <c r="K472" s="168"/>
      <c r="L472" s="168"/>
      <c r="M472" s="168"/>
      <c r="N472" s="169"/>
    </row>
    <row r="473" spans="1:14" ht="12.75">
      <c r="A473" s="133"/>
      <c r="B473" s="177"/>
      <c r="C473" s="62"/>
      <c r="D473" s="64"/>
      <c r="E473" s="70"/>
      <c r="F473" s="70" t="e">
        <f>+((+#REF!*4)*100)/#REF!</f>
        <v>#REF!</v>
      </c>
      <c r="G473" s="70" t="e">
        <f>+((+#REF!*4)*100)/#REF!</f>
        <v>#REF!</v>
      </c>
      <c r="H473" s="70" t="e">
        <f>+((+#REF!*4)*100)/#REF!</f>
        <v>#REF!</v>
      </c>
      <c r="I473" s="69"/>
      <c r="J473" s="167"/>
      <c r="K473" s="168"/>
      <c r="L473" s="168"/>
      <c r="M473" s="168"/>
      <c r="N473" s="169"/>
    </row>
    <row r="474" spans="1:14" ht="12.75">
      <c r="A474" s="133"/>
      <c r="B474" s="177"/>
      <c r="C474" s="62"/>
      <c r="D474" s="64"/>
      <c r="E474" s="70"/>
      <c r="F474" s="70" t="e">
        <f>+((+#REF!*4)*100)/#REF!</f>
        <v>#REF!</v>
      </c>
      <c r="G474" s="70" t="e">
        <f>+((+#REF!*4)*100)/#REF!</f>
        <v>#REF!</v>
      </c>
      <c r="H474" s="70" t="e">
        <f>+((+#REF!*4)*100)/#REF!</f>
        <v>#REF!</v>
      </c>
      <c r="I474" s="69"/>
      <c r="J474" s="167"/>
      <c r="K474" s="168"/>
      <c r="L474" s="168"/>
      <c r="M474" s="168"/>
      <c r="N474" s="169"/>
    </row>
    <row r="475" spans="1:14" ht="12.75">
      <c r="A475" s="133"/>
      <c r="B475" s="177"/>
      <c r="C475" s="62"/>
      <c r="D475" s="64"/>
      <c r="E475" s="70"/>
      <c r="F475" s="70" t="e">
        <f>+((+#REF!*4)*100)/#REF!</f>
        <v>#REF!</v>
      </c>
      <c r="G475" s="70" t="e">
        <f>+((+#REF!*4)*100)/#REF!</f>
        <v>#REF!</v>
      </c>
      <c r="H475" s="70" t="e">
        <f>+((+#REF!*4)*100)/#REF!</f>
        <v>#REF!</v>
      </c>
      <c r="I475" s="69"/>
      <c r="J475" s="167"/>
      <c r="K475" s="168"/>
      <c r="L475" s="168"/>
      <c r="M475" s="168"/>
      <c r="N475" s="169"/>
    </row>
    <row r="476" spans="1:14" ht="12.75">
      <c r="A476" s="133"/>
      <c r="B476" s="177"/>
      <c r="C476" s="62"/>
      <c r="D476" s="64"/>
      <c r="E476" s="70"/>
      <c r="F476" s="70" t="e">
        <f>+((+#REF!*4)*100)/#REF!</f>
        <v>#REF!</v>
      </c>
      <c r="G476" s="70" t="e">
        <f>+((+#REF!*4)*100)/#REF!</f>
        <v>#REF!</v>
      </c>
      <c r="H476" s="70" t="e">
        <f>+((+#REF!*4)*100)/#REF!</f>
        <v>#REF!</v>
      </c>
      <c r="I476" s="69"/>
      <c r="J476" s="167"/>
      <c r="K476" s="168"/>
      <c r="L476" s="168"/>
      <c r="M476" s="168"/>
      <c r="N476" s="169"/>
    </row>
    <row r="477" spans="1:14" ht="12.75">
      <c r="A477" s="133"/>
      <c r="B477" s="177"/>
      <c r="C477" s="62"/>
      <c r="D477" s="64"/>
      <c r="E477" s="70"/>
      <c r="F477" s="70" t="e">
        <f>+((+#REF!*4)*100)/#REF!</f>
        <v>#REF!</v>
      </c>
      <c r="G477" s="70" t="e">
        <f>+((+#REF!*4)*100)/#REF!</f>
        <v>#REF!</v>
      </c>
      <c r="H477" s="70" t="e">
        <f>+((+#REF!*4)*100)/#REF!</f>
        <v>#REF!</v>
      </c>
      <c r="I477" s="69"/>
      <c r="J477" s="167"/>
      <c r="K477" s="168"/>
      <c r="L477" s="168"/>
      <c r="M477" s="168"/>
      <c r="N477" s="169"/>
    </row>
    <row r="478" spans="1:14" ht="12.75">
      <c r="A478" s="133"/>
      <c r="B478" s="177"/>
      <c r="C478" s="62"/>
      <c r="D478" s="64"/>
      <c r="E478" s="70"/>
      <c r="F478" s="68"/>
      <c r="G478" s="68"/>
      <c r="H478" s="68"/>
      <c r="I478" s="69"/>
      <c r="J478" s="167"/>
      <c r="K478" s="168"/>
      <c r="L478" s="168"/>
      <c r="M478" s="168"/>
      <c r="N478" s="169"/>
    </row>
    <row r="479" spans="1:14" ht="12.75">
      <c r="A479" s="133"/>
      <c r="B479" s="178"/>
      <c r="C479" s="62"/>
      <c r="D479" s="71"/>
      <c r="E479" s="72"/>
      <c r="F479" s="73" t="e">
        <f>SUM(F460:F477)</f>
        <v>#REF!</v>
      </c>
      <c r="G479" s="73" t="e">
        <f>SUM(G460:G477)</f>
        <v>#REF!</v>
      </c>
      <c r="H479" s="73" t="e">
        <f>SUM(H460:H477)</f>
        <v>#REF!</v>
      </c>
      <c r="I479" s="69"/>
      <c r="J479" s="170"/>
      <c r="K479" s="171"/>
      <c r="L479" s="171"/>
      <c r="M479" s="171"/>
      <c r="N479" s="172"/>
    </row>
    <row r="480" spans="2:14" ht="12.75">
      <c r="B480" s="61"/>
      <c r="C480" s="62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2" spans="1:14" ht="12.75">
      <c r="A482" s="173" t="s">
        <v>359</v>
      </c>
      <c r="B482" s="173" t="s">
        <v>360</v>
      </c>
      <c r="C482" s="88"/>
      <c r="D482" s="175" t="s">
        <v>105</v>
      </c>
      <c r="E482" s="130" t="s">
        <v>106</v>
      </c>
      <c r="F482" s="130" t="s">
        <v>107</v>
      </c>
      <c r="G482" s="130" t="s">
        <v>108</v>
      </c>
      <c r="H482" s="130" t="s">
        <v>109</v>
      </c>
      <c r="I482" s="90"/>
      <c r="J482" s="175" t="s">
        <v>110</v>
      </c>
      <c r="K482" s="175"/>
      <c r="L482" s="175"/>
      <c r="M482" s="175"/>
      <c r="N482" s="175"/>
    </row>
    <row r="483" spans="1:14" ht="12.75">
      <c r="A483" s="174"/>
      <c r="B483" s="174"/>
      <c r="C483" s="88"/>
      <c r="D483" s="174"/>
      <c r="E483" s="129" t="s">
        <v>111</v>
      </c>
      <c r="F483" s="92"/>
      <c r="G483" s="92"/>
      <c r="H483" s="92"/>
      <c r="I483" s="93"/>
      <c r="J483" s="174"/>
      <c r="K483" s="174"/>
      <c r="L483" s="174"/>
      <c r="M483" s="174"/>
      <c r="N483" s="174"/>
    </row>
    <row r="484" spans="1:14" ht="12.75">
      <c r="A484" s="133">
        <v>37</v>
      </c>
      <c r="B484" s="176" t="s">
        <v>596</v>
      </c>
      <c r="C484" s="63"/>
      <c r="D484" s="64" t="s">
        <v>597</v>
      </c>
      <c r="E484" s="80">
        <v>220</v>
      </c>
      <c r="F484" s="66"/>
      <c r="G484" s="66"/>
      <c r="H484" s="66"/>
      <c r="I484" s="67"/>
      <c r="J484" s="164" t="s">
        <v>599</v>
      </c>
      <c r="K484" s="165"/>
      <c r="L484" s="165"/>
      <c r="M484" s="165"/>
      <c r="N484" s="166"/>
    </row>
    <row r="485" spans="1:14" ht="12.75">
      <c r="A485" s="133"/>
      <c r="B485" s="177"/>
      <c r="C485" s="62"/>
      <c r="D485" s="64" t="s">
        <v>116</v>
      </c>
      <c r="E485" s="80">
        <v>0.1</v>
      </c>
      <c r="F485" s="68"/>
      <c r="G485" s="68"/>
      <c r="H485" s="68"/>
      <c r="I485" s="69"/>
      <c r="J485" s="167"/>
      <c r="K485" s="168"/>
      <c r="L485" s="168"/>
      <c r="M485" s="168"/>
      <c r="N485" s="169"/>
    </row>
    <row r="486" spans="1:14" ht="12.75">
      <c r="A486" s="133"/>
      <c r="B486" s="177"/>
      <c r="C486" s="62"/>
      <c r="D486" s="64" t="s">
        <v>185</v>
      </c>
      <c r="E486" s="80" t="s">
        <v>170</v>
      </c>
      <c r="F486" s="70"/>
      <c r="G486" s="70"/>
      <c r="H486" s="70"/>
      <c r="I486" s="69"/>
      <c r="J486" s="167"/>
      <c r="K486" s="168"/>
      <c r="L486" s="168"/>
      <c r="M486" s="168"/>
      <c r="N486" s="169"/>
    </row>
    <row r="487" spans="1:14" ht="12.75">
      <c r="A487" s="133"/>
      <c r="B487" s="177"/>
      <c r="C487" s="62"/>
      <c r="D487" s="64" t="s">
        <v>544</v>
      </c>
      <c r="E487" s="80" t="s">
        <v>170</v>
      </c>
      <c r="F487" s="70"/>
      <c r="G487" s="70"/>
      <c r="H487" s="70"/>
      <c r="I487" s="69"/>
      <c r="J487" s="167"/>
      <c r="K487" s="168"/>
      <c r="L487" s="168"/>
      <c r="M487" s="168"/>
      <c r="N487" s="169"/>
    </row>
    <row r="488" spans="1:14" ht="12.75">
      <c r="A488" s="133"/>
      <c r="B488" s="177"/>
      <c r="C488" s="62"/>
      <c r="D488" s="64" t="s">
        <v>194</v>
      </c>
      <c r="E488" s="80" t="s">
        <v>170</v>
      </c>
      <c r="F488" s="70"/>
      <c r="G488" s="70"/>
      <c r="H488" s="70"/>
      <c r="I488" s="69"/>
      <c r="J488" s="167"/>
      <c r="K488" s="168"/>
      <c r="L488" s="168"/>
      <c r="M488" s="168"/>
      <c r="N488" s="169"/>
    </row>
    <row r="489" spans="1:14" ht="12.75">
      <c r="A489" s="133"/>
      <c r="B489" s="177"/>
      <c r="C489" s="62"/>
      <c r="D489" s="64" t="s">
        <v>598</v>
      </c>
      <c r="E489" s="70">
        <v>80</v>
      </c>
      <c r="F489" s="70"/>
      <c r="G489" s="70"/>
      <c r="H489" s="70"/>
      <c r="I489" s="69"/>
      <c r="J489" s="167"/>
      <c r="K489" s="168"/>
      <c r="L489" s="168"/>
      <c r="M489" s="168"/>
      <c r="N489" s="169"/>
    </row>
    <row r="490" spans="1:14" ht="12.75">
      <c r="A490" s="133"/>
      <c r="B490" s="177"/>
      <c r="C490" s="62"/>
      <c r="D490" s="64" t="s">
        <v>119</v>
      </c>
      <c r="E490" s="70">
        <v>25</v>
      </c>
      <c r="F490" s="70"/>
      <c r="G490" s="70"/>
      <c r="H490" s="70"/>
      <c r="I490" s="69"/>
      <c r="J490" s="167"/>
      <c r="K490" s="168"/>
      <c r="L490" s="168"/>
      <c r="M490" s="168"/>
      <c r="N490" s="169"/>
    </row>
    <row r="491" spans="1:14" ht="12.75">
      <c r="A491" s="133"/>
      <c r="B491" s="177"/>
      <c r="C491" s="62"/>
      <c r="D491" s="64" t="s">
        <v>567</v>
      </c>
      <c r="E491" s="70">
        <v>3</v>
      </c>
      <c r="F491" s="70"/>
      <c r="G491" s="70"/>
      <c r="H491" s="70"/>
      <c r="I491" s="69"/>
      <c r="J491" s="167"/>
      <c r="K491" s="168"/>
      <c r="L491" s="168"/>
      <c r="M491" s="168"/>
      <c r="N491" s="169"/>
    </row>
    <row r="492" spans="1:14" ht="12.75">
      <c r="A492" s="133"/>
      <c r="B492" s="177"/>
      <c r="C492" s="62"/>
      <c r="D492" s="74" t="s">
        <v>11</v>
      </c>
      <c r="E492" s="75">
        <v>50</v>
      </c>
      <c r="F492" s="70"/>
      <c r="G492" s="70"/>
      <c r="H492" s="70"/>
      <c r="I492" s="69"/>
      <c r="J492" s="167"/>
      <c r="K492" s="168"/>
      <c r="L492" s="168"/>
      <c r="M492" s="168"/>
      <c r="N492" s="169"/>
    </row>
    <row r="493" spans="1:14" ht="12.75">
      <c r="A493" s="133"/>
      <c r="B493" s="177"/>
      <c r="C493" s="62"/>
      <c r="D493" s="64"/>
      <c r="E493" s="70"/>
      <c r="F493" s="70"/>
      <c r="G493" s="70"/>
      <c r="H493" s="70"/>
      <c r="I493" s="69"/>
      <c r="J493" s="167"/>
      <c r="K493" s="168"/>
      <c r="L493" s="168"/>
      <c r="M493" s="168"/>
      <c r="N493" s="169"/>
    </row>
    <row r="494" spans="1:14" ht="12.75">
      <c r="A494" s="133"/>
      <c r="B494" s="177"/>
      <c r="C494" s="62"/>
      <c r="D494" s="64"/>
      <c r="E494" s="70"/>
      <c r="F494" s="70"/>
      <c r="G494" s="70"/>
      <c r="H494" s="70"/>
      <c r="I494" s="69"/>
      <c r="J494" s="167"/>
      <c r="K494" s="168"/>
      <c r="L494" s="168"/>
      <c r="M494" s="168"/>
      <c r="N494" s="169"/>
    </row>
    <row r="495" spans="1:14" ht="12.75">
      <c r="A495" s="133"/>
      <c r="B495" s="177"/>
      <c r="C495" s="62"/>
      <c r="D495" s="64"/>
      <c r="E495" s="70"/>
      <c r="F495" s="70"/>
      <c r="G495" s="70"/>
      <c r="H495" s="70"/>
      <c r="I495" s="69"/>
      <c r="J495" s="167"/>
      <c r="K495" s="168"/>
      <c r="L495" s="168"/>
      <c r="M495" s="168"/>
      <c r="N495" s="169"/>
    </row>
    <row r="496" spans="1:14" ht="12.75">
      <c r="A496" s="133"/>
      <c r="B496" s="177"/>
      <c r="C496" s="62"/>
      <c r="D496" s="64"/>
      <c r="E496" s="80"/>
      <c r="F496" s="70"/>
      <c r="G496" s="70"/>
      <c r="H496" s="70"/>
      <c r="I496" s="69"/>
      <c r="J496" s="167"/>
      <c r="K496" s="168"/>
      <c r="L496" s="168"/>
      <c r="M496" s="168"/>
      <c r="N496" s="169"/>
    </row>
    <row r="497" spans="1:14" ht="12.75">
      <c r="A497" s="133"/>
      <c r="B497" s="177"/>
      <c r="C497" s="62"/>
      <c r="D497" s="64"/>
      <c r="E497" s="80"/>
      <c r="F497" s="70"/>
      <c r="G497" s="70"/>
      <c r="H497" s="70"/>
      <c r="I497" s="69"/>
      <c r="J497" s="167"/>
      <c r="K497" s="168"/>
      <c r="L497" s="168"/>
      <c r="M497" s="168"/>
      <c r="N497" s="169"/>
    </row>
    <row r="498" spans="1:14" ht="12.75">
      <c r="A498" s="133"/>
      <c r="B498" s="177"/>
      <c r="C498" s="62"/>
      <c r="D498" s="64"/>
      <c r="E498" s="70"/>
      <c r="F498" s="70"/>
      <c r="G498" s="70"/>
      <c r="H498" s="70"/>
      <c r="I498" s="69"/>
      <c r="J498" s="167"/>
      <c r="K498" s="168"/>
      <c r="L498" s="168"/>
      <c r="M498" s="168"/>
      <c r="N498" s="169"/>
    </row>
    <row r="499" spans="1:14" ht="12.75">
      <c r="A499" s="133"/>
      <c r="B499" s="177"/>
      <c r="C499" s="62"/>
      <c r="D499" s="64"/>
      <c r="E499" s="70"/>
      <c r="F499" s="70"/>
      <c r="G499" s="70"/>
      <c r="H499" s="70"/>
      <c r="I499" s="69"/>
      <c r="J499" s="167"/>
      <c r="K499" s="168"/>
      <c r="L499" s="168"/>
      <c r="M499" s="168"/>
      <c r="N499" s="169"/>
    </row>
    <row r="500" spans="1:14" ht="12.75">
      <c r="A500" s="133"/>
      <c r="B500" s="177"/>
      <c r="C500" s="62"/>
      <c r="D500" s="64"/>
      <c r="E500" s="70"/>
      <c r="F500" s="70"/>
      <c r="G500" s="70"/>
      <c r="H500" s="70"/>
      <c r="I500" s="69"/>
      <c r="J500" s="167"/>
      <c r="K500" s="168"/>
      <c r="L500" s="168"/>
      <c r="M500" s="168"/>
      <c r="N500" s="169"/>
    </row>
    <row r="501" spans="1:14" ht="12.75">
      <c r="A501" s="133"/>
      <c r="B501" s="177"/>
      <c r="C501" s="62"/>
      <c r="D501" s="64"/>
      <c r="E501" s="70"/>
      <c r="F501" s="70"/>
      <c r="G501" s="70"/>
      <c r="H501" s="70"/>
      <c r="I501" s="69"/>
      <c r="J501" s="167"/>
      <c r="K501" s="168"/>
      <c r="L501" s="168"/>
      <c r="M501" s="168"/>
      <c r="N501" s="169"/>
    </row>
    <row r="502" spans="1:14" ht="12.75">
      <c r="A502" s="133"/>
      <c r="B502" s="177"/>
      <c r="C502" s="62"/>
      <c r="D502" s="64"/>
      <c r="E502" s="70"/>
      <c r="F502" s="70"/>
      <c r="G502" s="70"/>
      <c r="H502" s="70"/>
      <c r="I502" s="69"/>
      <c r="J502" s="167"/>
      <c r="K502" s="168"/>
      <c r="L502" s="168"/>
      <c r="M502" s="168"/>
      <c r="N502" s="169"/>
    </row>
    <row r="503" spans="1:14" ht="12.75">
      <c r="A503" s="133"/>
      <c r="B503" s="177"/>
      <c r="C503" s="62"/>
      <c r="D503" s="64"/>
      <c r="E503" s="70"/>
      <c r="F503" s="68"/>
      <c r="G503" s="68"/>
      <c r="H503" s="68"/>
      <c r="I503" s="69"/>
      <c r="J503" s="167"/>
      <c r="K503" s="168"/>
      <c r="L503" s="168"/>
      <c r="M503" s="168"/>
      <c r="N503" s="169"/>
    </row>
    <row r="504" spans="1:14" ht="12.75">
      <c r="A504" s="133"/>
      <c r="B504" s="178"/>
      <c r="C504" s="62"/>
      <c r="D504" s="71"/>
      <c r="E504" s="72"/>
      <c r="F504" s="73"/>
      <c r="G504" s="73"/>
      <c r="H504" s="73"/>
      <c r="I504" s="69"/>
      <c r="J504" s="170"/>
      <c r="K504" s="171"/>
      <c r="L504" s="171"/>
      <c r="M504" s="171"/>
      <c r="N504" s="172"/>
    </row>
    <row r="507" spans="1:14" ht="12.75">
      <c r="A507" s="173" t="s">
        <v>359</v>
      </c>
      <c r="B507" s="173" t="s">
        <v>360</v>
      </c>
      <c r="C507" s="88"/>
      <c r="D507" s="175" t="s">
        <v>105</v>
      </c>
      <c r="E507" s="132" t="s">
        <v>106</v>
      </c>
      <c r="F507" s="132" t="s">
        <v>107</v>
      </c>
      <c r="G507" s="132" t="s">
        <v>108</v>
      </c>
      <c r="H507" s="132" t="s">
        <v>109</v>
      </c>
      <c r="I507" s="90"/>
      <c r="J507" s="175" t="s">
        <v>110</v>
      </c>
      <c r="K507" s="175"/>
      <c r="L507" s="175"/>
      <c r="M507" s="175"/>
      <c r="N507" s="175"/>
    </row>
    <row r="508" spans="1:14" ht="12.75">
      <c r="A508" s="174"/>
      <c r="B508" s="174"/>
      <c r="C508" s="88"/>
      <c r="D508" s="174"/>
      <c r="E508" s="131" t="s">
        <v>111</v>
      </c>
      <c r="F508" s="92"/>
      <c r="G508" s="92"/>
      <c r="H508" s="92"/>
      <c r="I508" s="93"/>
      <c r="J508" s="174"/>
      <c r="K508" s="174"/>
      <c r="L508" s="174"/>
      <c r="M508" s="174"/>
      <c r="N508" s="174"/>
    </row>
    <row r="509" spans="1:14" ht="12" customHeight="1">
      <c r="A509" s="133">
        <v>38</v>
      </c>
      <c r="B509" s="176" t="s">
        <v>624</v>
      </c>
      <c r="C509" s="63"/>
      <c r="D509" s="64" t="s">
        <v>625</v>
      </c>
      <c r="E509" s="65">
        <v>220</v>
      </c>
      <c r="F509" s="66" t="s">
        <v>113</v>
      </c>
      <c r="G509" s="66" t="s">
        <v>113</v>
      </c>
      <c r="H509" s="66" t="s">
        <v>113</v>
      </c>
      <c r="I509" s="67"/>
      <c r="J509" s="164" t="s">
        <v>626</v>
      </c>
      <c r="K509" s="165"/>
      <c r="L509" s="165"/>
      <c r="M509" s="165"/>
      <c r="N509" s="166"/>
    </row>
    <row r="510" spans="1:14" ht="12.75">
      <c r="A510" s="133"/>
      <c r="B510" s="177"/>
      <c r="C510" s="62"/>
      <c r="D510" s="64" t="s">
        <v>116</v>
      </c>
      <c r="E510" s="70">
        <v>0.1</v>
      </c>
      <c r="F510" s="68" t="e">
        <f>+((+#REF!*4)*100)/#REF!</f>
        <v>#REF!</v>
      </c>
      <c r="G510" s="68" t="e">
        <f>+((+#REF!*4)*100)/#REF!</f>
        <v>#REF!</v>
      </c>
      <c r="H510" s="68" t="e">
        <f>+((+#REF!*4)*100)/#REF!</f>
        <v>#REF!</v>
      </c>
      <c r="I510" s="69"/>
      <c r="J510" s="167"/>
      <c r="K510" s="168"/>
      <c r="L510" s="168"/>
      <c r="M510" s="168"/>
      <c r="N510" s="169"/>
    </row>
    <row r="511" spans="1:14" ht="12.75">
      <c r="A511" s="133"/>
      <c r="B511" s="177"/>
      <c r="C511" s="62"/>
      <c r="D511" s="64" t="s">
        <v>185</v>
      </c>
      <c r="E511" s="80" t="s">
        <v>170</v>
      </c>
      <c r="F511" s="70" t="e">
        <f>+((+#REF!*4)*100)/#REF!</f>
        <v>#REF!</v>
      </c>
      <c r="G511" s="70" t="e">
        <f>+((+#REF!*4)*100)/#REF!</f>
        <v>#REF!</v>
      </c>
      <c r="H511" s="70" t="e">
        <f>+((+#REF!*4)*100)/#REF!</f>
        <v>#REF!</v>
      </c>
      <c r="I511" s="69"/>
      <c r="J511" s="167"/>
      <c r="K511" s="168"/>
      <c r="L511" s="168"/>
      <c r="M511" s="168"/>
      <c r="N511" s="169"/>
    </row>
    <row r="512" spans="1:14" ht="12.75">
      <c r="A512" s="133"/>
      <c r="B512" s="177"/>
      <c r="C512" s="62"/>
      <c r="D512" s="64" t="s">
        <v>544</v>
      </c>
      <c r="E512" s="80" t="s">
        <v>170</v>
      </c>
      <c r="F512" s="70" t="e">
        <f>+((+#REF!*4)*100)/#REF!</f>
        <v>#REF!</v>
      </c>
      <c r="G512" s="70" t="e">
        <f>+((+#REF!*4)*100)/#REF!</f>
        <v>#REF!</v>
      </c>
      <c r="H512" s="70" t="e">
        <f>+((+#REF!*4)*100)/#REF!</f>
        <v>#REF!</v>
      </c>
      <c r="I512" s="69"/>
      <c r="J512" s="167"/>
      <c r="K512" s="168"/>
      <c r="L512" s="168"/>
      <c r="M512" s="168"/>
      <c r="N512" s="169"/>
    </row>
    <row r="513" spans="1:14" ht="12.75">
      <c r="A513" s="133"/>
      <c r="B513" s="177"/>
      <c r="C513" s="62"/>
      <c r="D513" s="64" t="s">
        <v>580</v>
      </c>
      <c r="E513" s="80" t="s">
        <v>170</v>
      </c>
      <c r="F513" s="70" t="e">
        <f>+((+#REF!*4)*100)/#REF!</f>
        <v>#REF!</v>
      </c>
      <c r="G513" s="70" t="e">
        <f>+((+#REF!*4)*100)/#REF!</f>
        <v>#REF!</v>
      </c>
      <c r="H513" s="70" t="e">
        <f>+((+#REF!*4)*100)/#REF!</f>
        <v>#REF!</v>
      </c>
      <c r="I513" s="69"/>
      <c r="J513" s="167"/>
      <c r="K513" s="168"/>
      <c r="L513" s="168"/>
      <c r="M513" s="168"/>
      <c r="N513" s="169"/>
    </row>
    <row r="514" spans="1:14" ht="12.75">
      <c r="A514" s="133"/>
      <c r="B514" s="177"/>
      <c r="C514" s="62"/>
      <c r="D514" s="64" t="s">
        <v>602</v>
      </c>
      <c r="E514" s="80" t="s">
        <v>170</v>
      </c>
      <c r="F514" s="70" t="e">
        <f>+((+#REF!*4)*100)/#REF!</f>
        <v>#REF!</v>
      </c>
      <c r="G514" s="70" t="e">
        <f>+((+#REF!*4)*100)/#REF!</f>
        <v>#REF!</v>
      </c>
      <c r="H514" s="70" t="e">
        <f>+((+#REF!*4)*100)/#REF!</f>
        <v>#REF!</v>
      </c>
      <c r="I514" s="69"/>
      <c r="J514" s="167"/>
      <c r="K514" s="168"/>
      <c r="L514" s="168"/>
      <c r="M514" s="168"/>
      <c r="N514" s="169"/>
    </row>
    <row r="515" spans="1:14" ht="12.75">
      <c r="A515" s="133"/>
      <c r="B515" s="177"/>
      <c r="C515" s="62"/>
      <c r="D515" s="64" t="s">
        <v>627</v>
      </c>
      <c r="E515" s="80">
        <v>30</v>
      </c>
      <c r="F515" s="70" t="e">
        <f>+((+#REF!*4)*100)/#REF!</f>
        <v>#REF!</v>
      </c>
      <c r="G515" s="70" t="e">
        <f>+((+#REF!*4)*100)/#REF!</f>
        <v>#REF!</v>
      </c>
      <c r="H515" s="70" t="e">
        <f>+((+#REF!*4)*100)/#REF!</f>
        <v>#REF!</v>
      </c>
      <c r="I515" s="69"/>
      <c r="J515" s="167"/>
      <c r="K515" s="168"/>
      <c r="L515" s="168"/>
      <c r="M515" s="168"/>
      <c r="N515" s="169"/>
    </row>
    <row r="516" spans="1:14" ht="12.75">
      <c r="A516" s="133"/>
      <c r="B516" s="177"/>
      <c r="C516" s="62"/>
      <c r="D516" s="64" t="s">
        <v>628</v>
      </c>
      <c r="E516" s="80">
        <v>20</v>
      </c>
      <c r="F516" s="70" t="e">
        <f>+((+#REF!*4)*100)/#REF!</f>
        <v>#REF!</v>
      </c>
      <c r="G516" s="70" t="e">
        <f>+((+#REF!*4)*100)/#REF!</f>
        <v>#REF!</v>
      </c>
      <c r="H516" s="70" t="e">
        <f>+((+#REF!*4)*100)/#REF!</f>
        <v>#REF!</v>
      </c>
      <c r="I516" s="69"/>
      <c r="J516" s="167"/>
      <c r="K516" s="168"/>
      <c r="L516" s="168"/>
      <c r="M516" s="168"/>
      <c r="N516" s="169"/>
    </row>
    <row r="517" spans="1:14" ht="12.75">
      <c r="A517" s="133"/>
      <c r="B517" s="177"/>
      <c r="C517" s="62"/>
      <c r="D517" s="64" t="s">
        <v>629</v>
      </c>
      <c r="E517" s="80">
        <v>3</v>
      </c>
      <c r="F517" s="70" t="e">
        <f>+((+#REF!*4)*100)/#REF!</f>
        <v>#REF!</v>
      </c>
      <c r="G517" s="70" t="e">
        <f>+((+#REF!*4)*100)/#REF!</f>
        <v>#REF!</v>
      </c>
      <c r="H517" s="70" t="e">
        <f>+((+#REF!*4)*100)/#REF!</f>
        <v>#REF!</v>
      </c>
      <c r="I517" s="69"/>
      <c r="J517" s="167"/>
      <c r="K517" s="168"/>
      <c r="L517" s="168"/>
      <c r="M517" s="168"/>
      <c r="N517" s="169"/>
    </row>
    <row r="518" spans="1:14" ht="12.75">
      <c r="A518" s="133"/>
      <c r="B518" s="177"/>
      <c r="C518" s="62"/>
      <c r="D518" s="64" t="s">
        <v>116</v>
      </c>
      <c r="E518" s="80">
        <v>0.2</v>
      </c>
      <c r="F518" s="70" t="e">
        <f>+((+#REF!*4)*100)/#REF!</f>
        <v>#REF!</v>
      </c>
      <c r="G518" s="70" t="e">
        <f>+((+#REF!*4)*100)/#REF!</f>
        <v>#REF!</v>
      </c>
      <c r="H518" s="70" t="e">
        <f>+((+#REF!*4)*100)/#REF!</f>
        <v>#REF!</v>
      </c>
      <c r="I518" s="69"/>
      <c r="J518" s="167"/>
      <c r="K518" s="168"/>
      <c r="L518" s="168"/>
      <c r="M518" s="168"/>
      <c r="N518" s="169"/>
    </row>
    <row r="519" spans="1:14" ht="12.75">
      <c r="A519" s="133"/>
      <c r="B519" s="177"/>
      <c r="C519" s="62"/>
      <c r="D519" s="64" t="s">
        <v>117</v>
      </c>
      <c r="E519" s="80">
        <v>1</v>
      </c>
      <c r="F519" s="70" t="e">
        <f>+((+#REF!*4)*100)/#REF!</f>
        <v>#REF!</v>
      </c>
      <c r="G519" s="70" t="e">
        <f>+((+#REF!*4)*100)/#REF!</f>
        <v>#REF!</v>
      </c>
      <c r="H519" s="70" t="e">
        <f>+((+#REF!*4)*100)/#REF!</f>
        <v>#REF!</v>
      </c>
      <c r="I519" s="69"/>
      <c r="J519" s="167"/>
      <c r="K519" s="168"/>
      <c r="L519" s="168"/>
      <c r="M519" s="168"/>
      <c r="N519" s="169"/>
    </row>
    <row r="520" spans="1:14" ht="12.75">
      <c r="A520" s="133"/>
      <c r="B520" s="177"/>
      <c r="C520" s="62"/>
      <c r="D520" s="64" t="s">
        <v>169</v>
      </c>
      <c r="E520" s="80" t="s">
        <v>170</v>
      </c>
      <c r="F520" s="70" t="e">
        <f>+((+#REF!*4)*100)/#REF!</f>
        <v>#REF!</v>
      </c>
      <c r="G520" s="70" t="e">
        <f>+((+#REF!*4)*100)/#REF!</f>
        <v>#REF!</v>
      </c>
      <c r="H520" s="70" t="e">
        <f>+((+#REF!*4)*100)/#REF!</f>
        <v>#REF!</v>
      </c>
      <c r="I520" s="69"/>
      <c r="J520" s="167"/>
      <c r="K520" s="168"/>
      <c r="L520" s="168"/>
      <c r="M520" s="168"/>
      <c r="N520" s="169"/>
    </row>
    <row r="521" spans="1:14" ht="12.75">
      <c r="A521" s="133"/>
      <c r="B521" s="177"/>
      <c r="C521" s="62"/>
      <c r="D521" s="64" t="s">
        <v>586</v>
      </c>
      <c r="E521" s="70">
        <v>80</v>
      </c>
      <c r="F521" s="70" t="e">
        <f>+((+#REF!*4)*100)/#REF!</f>
        <v>#REF!</v>
      </c>
      <c r="G521" s="70" t="e">
        <f>+((+#REF!*4)*100)/#REF!</f>
        <v>#REF!</v>
      </c>
      <c r="H521" s="70" t="e">
        <f>+((+#REF!*4)*100)/#REF!</f>
        <v>#REF!</v>
      </c>
      <c r="I521" s="69"/>
      <c r="J521" s="167"/>
      <c r="K521" s="168"/>
      <c r="L521" s="168"/>
      <c r="M521" s="168"/>
      <c r="N521" s="169"/>
    </row>
    <row r="522" spans="1:14" ht="12.75">
      <c r="A522" s="133"/>
      <c r="B522" s="177"/>
      <c r="C522" s="62"/>
      <c r="D522" s="64"/>
      <c r="E522" s="70"/>
      <c r="F522" s="70" t="e">
        <f>+((+#REF!*4)*100)/#REF!</f>
        <v>#REF!</v>
      </c>
      <c r="G522" s="70" t="e">
        <f>+((+#REF!*4)*100)/#REF!</f>
        <v>#REF!</v>
      </c>
      <c r="H522" s="70" t="e">
        <f>+((+#REF!*4)*100)/#REF!</f>
        <v>#REF!</v>
      </c>
      <c r="I522" s="69"/>
      <c r="J522" s="167"/>
      <c r="K522" s="168"/>
      <c r="L522" s="168"/>
      <c r="M522" s="168"/>
      <c r="N522" s="169"/>
    </row>
    <row r="523" spans="1:14" ht="12.75">
      <c r="A523" s="133"/>
      <c r="B523" s="177"/>
      <c r="C523" s="62"/>
      <c r="D523" s="64"/>
      <c r="E523" s="70"/>
      <c r="F523" s="70" t="e">
        <f>+((+#REF!*4)*100)/#REF!</f>
        <v>#REF!</v>
      </c>
      <c r="G523" s="70" t="e">
        <f>+((+#REF!*4)*100)/#REF!</f>
        <v>#REF!</v>
      </c>
      <c r="H523" s="70" t="e">
        <f>+((+#REF!*4)*100)/#REF!</f>
        <v>#REF!</v>
      </c>
      <c r="I523" s="69"/>
      <c r="J523" s="167"/>
      <c r="K523" s="168"/>
      <c r="L523" s="168"/>
      <c r="M523" s="168"/>
      <c r="N523" s="169"/>
    </row>
    <row r="524" spans="1:14" ht="12.75">
      <c r="A524" s="133"/>
      <c r="B524" s="177"/>
      <c r="C524" s="62"/>
      <c r="D524" s="64"/>
      <c r="E524" s="70"/>
      <c r="F524" s="70" t="e">
        <f>+((+#REF!*4)*100)/#REF!</f>
        <v>#REF!</v>
      </c>
      <c r="G524" s="70" t="e">
        <f>+((+#REF!*4)*100)/#REF!</f>
        <v>#REF!</v>
      </c>
      <c r="H524" s="70" t="e">
        <f>+((+#REF!*4)*100)/#REF!</f>
        <v>#REF!</v>
      </c>
      <c r="I524" s="69"/>
      <c r="J524" s="167"/>
      <c r="K524" s="168"/>
      <c r="L524" s="168"/>
      <c r="M524" s="168"/>
      <c r="N524" s="169"/>
    </row>
    <row r="525" spans="1:14" ht="12.75">
      <c r="A525" s="133"/>
      <c r="B525" s="177"/>
      <c r="C525" s="62"/>
      <c r="D525" s="64"/>
      <c r="E525" s="70"/>
      <c r="F525" s="70" t="e">
        <f>+((+#REF!*4)*100)/#REF!</f>
        <v>#REF!</v>
      </c>
      <c r="G525" s="70" t="e">
        <f>+((+#REF!*4)*100)/#REF!</f>
        <v>#REF!</v>
      </c>
      <c r="H525" s="70" t="e">
        <f>+((+#REF!*4)*100)/#REF!</f>
        <v>#REF!</v>
      </c>
      <c r="I525" s="69"/>
      <c r="J525" s="167"/>
      <c r="K525" s="168"/>
      <c r="L525" s="168"/>
      <c r="M525" s="168"/>
      <c r="N525" s="169"/>
    </row>
    <row r="526" spans="1:14" ht="12.75">
      <c r="A526" s="133"/>
      <c r="B526" s="177"/>
      <c r="C526" s="62"/>
      <c r="D526" s="64"/>
      <c r="E526" s="70"/>
      <c r="F526" s="70" t="e">
        <f>+((+#REF!*4)*100)/#REF!</f>
        <v>#REF!</v>
      </c>
      <c r="G526" s="70" t="e">
        <f>+((+#REF!*4)*100)/#REF!</f>
        <v>#REF!</v>
      </c>
      <c r="H526" s="70" t="e">
        <f>+((+#REF!*4)*100)/#REF!</f>
        <v>#REF!</v>
      </c>
      <c r="I526" s="69"/>
      <c r="J526" s="167"/>
      <c r="K526" s="168"/>
      <c r="L526" s="168"/>
      <c r="M526" s="168"/>
      <c r="N526" s="169"/>
    </row>
    <row r="527" spans="1:14" ht="12.75">
      <c r="A527" s="133"/>
      <c r="B527" s="177"/>
      <c r="C527" s="62"/>
      <c r="D527" s="64"/>
      <c r="E527" s="70"/>
      <c r="F527" s="70" t="e">
        <f>+((+#REF!*4)*100)/#REF!</f>
        <v>#REF!</v>
      </c>
      <c r="G527" s="70" t="e">
        <f>+((+#REF!*4)*100)/#REF!</f>
        <v>#REF!</v>
      </c>
      <c r="H527" s="70" t="e">
        <f>+((+#REF!*4)*100)/#REF!</f>
        <v>#REF!</v>
      </c>
      <c r="I527" s="69"/>
      <c r="J527" s="167"/>
      <c r="K527" s="168"/>
      <c r="L527" s="168"/>
      <c r="M527" s="168"/>
      <c r="N527" s="169"/>
    </row>
    <row r="528" spans="1:14" ht="12.75">
      <c r="A528" s="133"/>
      <c r="B528" s="177"/>
      <c r="C528" s="62"/>
      <c r="D528" s="64"/>
      <c r="E528" s="70"/>
      <c r="F528" s="68"/>
      <c r="G528" s="68"/>
      <c r="H528" s="68"/>
      <c r="I528" s="69"/>
      <c r="J528" s="167"/>
      <c r="K528" s="168"/>
      <c r="L528" s="168"/>
      <c r="M528" s="168"/>
      <c r="N528" s="169"/>
    </row>
    <row r="529" spans="1:14" ht="12.75">
      <c r="A529" s="133"/>
      <c r="B529" s="178"/>
      <c r="C529" s="62"/>
      <c r="D529" s="71"/>
      <c r="E529" s="72"/>
      <c r="F529" s="73" t="e">
        <f>SUM(F510:F527)</f>
        <v>#REF!</v>
      </c>
      <c r="G529" s="73" t="e">
        <f>SUM(G510:G527)</f>
        <v>#REF!</v>
      </c>
      <c r="H529" s="73" t="e">
        <f>SUM(H510:H527)</f>
        <v>#REF!</v>
      </c>
      <c r="I529" s="69"/>
      <c r="J529" s="170"/>
      <c r="K529" s="171"/>
      <c r="L529" s="171"/>
      <c r="M529" s="171"/>
      <c r="N529" s="172"/>
    </row>
    <row r="532" spans="1:14" ht="12.75">
      <c r="A532" s="173" t="s">
        <v>359</v>
      </c>
      <c r="B532" s="173" t="s">
        <v>360</v>
      </c>
      <c r="C532" s="88"/>
      <c r="D532" s="175" t="s">
        <v>105</v>
      </c>
      <c r="E532" s="132" t="s">
        <v>106</v>
      </c>
      <c r="F532" s="132" t="s">
        <v>107</v>
      </c>
      <c r="G532" s="132" t="s">
        <v>108</v>
      </c>
      <c r="H532" s="132" t="s">
        <v>109</v>
      </c>
      <c r="I532" s="90"/>
      <c r="J532" s="175" t="s">
        <v>110</v>
      </c>
      <c r="K532" s="175"/>
      <c r="L532" s="175"/>
      <c r="M532" s="175"/>
      <c r="N532" s="175"/>
    </row>
    <row r="533" spans="1:14" ht="12.75">
      <c r="A533" s="174"/>
      <c r="B533" s="174"/>
      <c r="C533" s="88"/>
      <c r="D533" s="174"/>
      <c r="E533" s="131" t="s">
        <v>111</v>
      </c>
      <c r="F533" s="92"/>
      <c r="G533" s="92"/>
      <c r="H533" s="92"/>
      <c r="I533" s="93"/>
      <c r="J533" s="174"/>
      <c r="K533" s="174"/>
      <c r="L533" s="174"/>
      <c r="M533" s="174"/>
      <c r="N533" s="174"/>
    </row>
    <row r="534" spans="1:14" ht="12.75">
      <c r="A534" s="133">
        <v>39</v>
      </c>
      <c r="B534" s="176" t="s">
        <v>634</v>
      </c>
      <c r="C534" s="63"/>
      <c r="D534" s="64" t="s">
        <v>635</v>
      </c>
      <c r="E534" s="65">
        <v>140</v>
      </c>
      <c r="F534" s="66"/>
      <c r="G534" s="66"/>
      <c r="H534" s="66"/>
      <c r="I534" s="67"/>
      <c r="J534" s="164" t="s">
        <v>637</v>
      </c>
      <c r="K534" s="165"/>
      <c r="L534" s="165"/>
      <c r="M534" s="165"/>
      <c r="N534" s="166"/>
    </row>
    <row r="535" spans="1:14" ht="12.75">
      <c r="A535" s="133"/>
      <c r="B535" s="177"/>
      <c r="C535" s="62"/>
      <c r="D535" s="64" t="s">
        <v>579</v>
      </c>
      <c r="E535" s="70">
        <v>10</v>
      </c>
      <c r="F535" s="68"/>
      <c r="G535" s="68"/>
      <c r="H535" s="68"/>
      <c r="I535" s="69"/>
      <c r="J535" s="167"/>
      <c r="K535" s="168"/>
      <c r="L535" s="168"/>
      <c r="M535" s="168"/>
      <c r="N535" s="169"/>
    </row>
    <row r="536" spans="1:14" ht="12.75">
      <c r="A536" s="133"/>
      <c r="B536" s="177"/>
      <c r="C536" s="62"/>
      <c r="D536" s="64" t="s">
        <v>119</v>
      </c>
      <c r="E536" s="80">
        <v>10</v>
      </c>
      <c r="F536" s="70"/>
      <c r="G536" s="70"/>
      <c r="H536" s="70"/>
      <c r="I536" s="69"/>
      <c r="J536" s="167"/>
      <c r="K536" s="168"/>
      <c r="L536" s="168"/>
      <c r="M536" s="168"/>
      <c r="N536" s="169"/>
    </row>
    <row r="537" spans="1:14" ht="12.75">
      <c r="A537" s="133"/>
      <c r="B537" s="177"/>
      <c r="C537" s="62"/>
      <c r="D537" s="64" t="s">
        <v>567</v>
      </c>
      <c r="E537" s="80">
        <v>3</v>
      </c>
      <c r="F537" s="70"/>
      <c r="G537" s="70"/>
      <c r="H537" s="70"/>
      <c r="I537" s="69"/>
      <c r="J537" s="167"/>
      <c r="K537" s="168"/>
      <c r="L537" s="168"/>
      <c r="M537" s="168"/>
      <c r="N537" s="169"/>
    </row>
    <row r="538" spans="1:14" ht="12.75">
      <c r="A538" s="133"/>
      <c r="B538" s="177"/>
      <c r="C538" s="62"/>
      <c r="D538" s="64" t="s">
        <v>116</v>
      </c>
      <c r="E538" s="80">
        <v>0.1</v>
      </c>
      <c r="F538" s="70"/>
      <c r="G538" s="70"/>
      <c r="H538" s="70"/>
      <c r="I538" s="69"/>
      <c r="J538" s="167"/>
      <c r="K538" s="168"/>
      <c r="L538" s="168"/>
      <c r="M538" s="168"/>
      <c r="N538" s="169"/>
    </row>
    <row r="539" spans="1:14" ht="12.75">
      <c r="A539" s="133"/>
      <c r="B539" s="177"/>
      <c r="C539" s="62"/>
      <c r="D539" s="64" t="s">
        <v>169</v>
      </c>
      <c r="E539" s="80" t="s">
        <v>170</v>
      </c>
      <c r="F539" s="70"/>
      <c r="G539" s="70"/>
      <c r="H539" s="70"/>
      <c r="I539" s="69"/>
      <c r="J539" s="167"/>
      <c r="K539" s="168"/>
      <c r="L539" s="168"/>
      <c r="M539" s="168"/>
      <c r="N539" s="169"/>
    </row>
    <row r="540" spans="1:14" ht="12.75">
      <c r="A540" s="133"/>
      <c r="B540" s="177"/>
      <c r="C540" s="62"/>
      <c r="D540" s="64" t="s">
        <v>544</v>
      </c>
      <c r="E540" s="80" t="s">
        <v>170</v>
      </c>
      <c r="F540" s="70"/>
      <c r="G540" s="70"/>
      <c r="H540" s="70"/>
      <c r="I540" s="69"/>
      <c r="J540" s="167"/>
      <c r="K540" s="168"/>
      <c r="L540" s="168"/>
      <c r="M540" s="168"/>
      <c r="N540" s="169"/>
    </row>
    <row r="541" spans="1:14" ht="12.75">
      <c r="A541" s="133"/>
      <c r="B541" s="177"/>
      <c r="C541" s="62"/>
      <c r="D541" s="64" t="s">
        <v>580</v>
      </c>
      <c r="E541" s="80" t="s">
        <v>170</v>
      </c>
      <c r="F541" s="70"/>
      <c r="G541" s="70"/>
      <c r="H541" s="70"/>
      <c r="I541" s="69"/>
      <c r="J541" s="167"/>
      <c r="K541" s="168"/>
      <c r="L541" s="168"/>
      <c r="M541" s="168"/>
      <c r="N541" s="169"/>
    </row>
    <row r="542" spans="1:14" ht="12.75">
      <c r="A542" s="133"/>
      <c r="B542" s="177"/>
      <c r="C542" s="62"/>
      <c r="D542" s="64" t="s">
        <v>636</v>
      </c>
      <c r="E542" s="80">
        <v>60</v>
      </c>
      <c r="F542" s="70"/>
      <c r="G542" s="70"/>
      <c r="H542" s="70"/>
      <c r="I542" s="69"/>
      <c r="J542" s="167"/>
      <c r="K542" s="168"/>
      <c r="L542" s="168"/>
      <c r="M542" s="168"/>
      <c r="N542" s="169"/>
    </row>
    <row r="543" spans="1:14" ht="12.75">
      <c r="A543" s="133"/>
      <c r="B543" s="177"/>
      <c r="C543" s="62"/>
      <c r="D543" s="64" t="s">
        <v>578</v>
      </c>
      <c r="E543" s="80">
        <v>80</v>
      </c>
      <c r="F543" s="70"/>
      <c r="G543" s="70"/>
      <c r="H543" s="70"/>
      <c r="I543" s="69"/>
      <c r="J543" s="167"/>
      <c r="K543" s="168"/>
      <c r="L543" s="168"/>
      <c r="M543" s="168"/>
      <c r="N543" s="169"/>
    </row>
    <row r="544" spans="1:14" ht="12.75">
      <c r="A544" s="133"/>
      <c r="B544" s="177"/>
      <c r="C544" s="62"/>
      <c r="D544" s="64" t="s">
        <v>638</v>
      </c>
      <c r="E544" s="80">
        <v>25</v>
      </c>
      <c r="F544" s="70"/>
      <c r="G544" s="70"/>
      <c r="H544" s="70"/>
      <c r="I544" s="69"/>
      <c r="J544" s="167"/>
      <c r="K544" s="168"/>
      <c r="L544" s="168"/>
      <c r="M544" s="168"/>
      <c r="N544" s="169"/>
    </row>
    <row r="545" spans="1:14" ht="12.75">
      <c r="A545" s="133"/>
      <c r="B545" s="177"/>
      <c r="C545" s="62"/>
      <c r="D545" s="64"/>
      <c r="E545" s="80"/>
      <c r="F545" s="70"/>
      <c r="G545" s="70"/>
      <c r="H545" s="70"/>
      <c r="I545" s="69"/>
      <c r="J545" s="167"/>
      <c r="K545" s="168"/>
      <c r="L545" s="168"/>
      <c r="M545" s="168"/>
      <c r="N545" s="169"/>
    </row>
    <row r="546" spans="1:14" ht="12.75">
      <c r="A546" s="133"/>
      <c r="B546" s="177"/>
      <c r="C546" s="62"/>
      <c r="D546" s="64"/>
      <c r="E546" s="70"/>
      <c r="F546" s="70"/>
      <c r="G546" s="70"/>
      <c r="H546" s="70"/>
      <c r="I546" s="69"/>
      <c r="J546" s="167"/>
      <c r="K546" s="168"/>
      <c r="L546" s="168"/>
      <c r="M546" s="168"/>
      <c r="N546" s="169"/>
    </row>
    <row r="547" spans="1:14" ht="12.75">
      <c r="A547" s="133"/>
      <c r="B547" s="177"/>
      <c r="C547" s="62"/>
      <c r="D547" s="64"/>
      <c r="E547" s="70"/>
      <c r="F547" s="70"/>
      <c r="G547" s="70"/>
      <c r="H547" s="70"/>
      <c r="I547" s="69"/>
      <c r="J547" s="167"/>
      <c r="K547" s="168"/>
      <c r="L547" s="168"/>
      <c r="M547" s="168"/>
      <c r="N547" s="169"/>
    </row>
    <row r="548" spans="1:14" ht="12.75">
      <c r="A548" s="133"/>
      <c r="B548" s="177"/>
      <c r="C548" s="62"/>
      <c r="D548" s="64"/>
      <c r="E548" s="70"/>
      <c r="F548" s="70"/>
      <c r="G548" s="70"/>
      <c r="H548" s="70"/>
      <c r="I548" s="69"/>
      <c r="J548" s="167"/>
      <c r="K548" s="168"/>
      <c r="L548" s="168"/>
      <c r="M548" s="168"/>
      <c r="N548" s="169"/>
    </row>
    <row r="549" spans="1:14" ht="12.75">
      <c r="A549" s="133"/>
      <c r="B549" s="177"/>
      <c r="C549" s="62"/>
      <c r="D549" s="64"/>
      <c r="E549" s="70"/>
      <c r="F549" s="70"/>
      <c r="G549" s="70"/>
      <c r="H549" s="70"/>
      <c r="I549" s="69"/>
      <c r="J549" s="167"/>
      <c r="K549" s="168"/>
      <c r="L549" s="168"/>
      <c r="M549" s="168"/>
      <c r="N549" s="169"/>
    </row>
    <row r="550" spans="1:14" ht="12.75">
      <c r="A550" s="133"/>
      <c r="B550" s="177"/>
      <c r="C550" s="62"/>
      <c r="D550" s="64"/>
      <c r="E550" s="70"/>
      <c r="F550" s="70"/>
      <c r="G550" s="70"/>
      <c r="H550" s="70"/>
      <c r="I550" s="69"/>
      <c r="J550" s="167"/>
      <c r="K550" s="168"/>
      <c r="L550" s="168"/>
      <c r="M550" s="168"/>
      <c r="N550" s="169"/>
    </row>
    <row r="551" spans="1:14" ht="12.75">
      <c r="A551" s="133"/>
      <c r="B551" s="177"/>
      <c r="C551" s="62"/>
      <c r="D551" s="64"/>
      <c r="E551" s="70"/>
      <c r="F551" s="70"/>
      <c r="G551" s="70"/>
      <c r="H551" s="70"/>
      <c r="I551" s="69"/>
      <c r="J551" s="167"/>
      <c r="K551" s="168"/>
      <c r="L551" s="168"/>
      <c r="M551" s="168"/>
      <c r="N551" s="169"/>
    </row>
    <row r="552" spans="1:14" ht="12.75">
      <c r="A552" s="133"/>
      <c r="B552" s="177"/>
      <c r="C552" s="62"/>
      <c r="D552" s="64"/>
      <c r="E552" s="70"/>
      <c r="F552" s="70"/>
      <c r="G552" s="70"/>
      <c r="H552" s="70"/>
      <c r="I552" s="69"/>
      <c r="J552" s="167"/>
      <c r="K552" s="168"/>
      <c r="L552" s="168"/>
      <c r="M552" s="168"/>
      <c r="N552" s="169"/>
    </row>
    <row r="553" spans="1:14" ht="12.75">
      <c r="A553" s="133"/>
      <c r="B553" s="177"/>
      <c r="C553" s="62"/>
      <c r="D553" s="64"/>
      <c r="E553" s="70"/>
      <c r="F553" s="68"/>
      <c r="G553" s="68"/>
      <c r="H553" s="68"/>
      <c r="I553" s="69"/>
      <c r="J553" s="167"/>
      <c r="K553" s="168"/>
      <c r="L553" s="168"/>
      <c r="M553" s="168"/>
      <c r="N553" s="169"/>
    </row>
    <row r="554" spans="1:14" ht="12.75">
      <c r="A554" s="133"/>
      <c r="B554" s="178"/>
      <c r="C554" s="62"/>
      <c r="D554" s="71"/>
      <c r="E554" s="72"/>
      <c r="F554" s="73"/>
      <c r="G554" s="73"/>
      <c r="H554" s="73"/>
      <c r="I554" s="69"/>
      <c r="J554" s="170"/>
      <c r="K554" s="171"/>
      <c r="L554" s="171"/>
      <c r="M554" s="171"/>
      <c r="N554" s="172"/>
    </row>
    <row r="557" spans="1:14" ht="12.75">
      <c r="A557" s="173" t="s">
        <v>359</v>
      </c>
      <c r="B557" s="173" t="s">
        <v>360</v>
      </c>
      <c r="C557" s="88"/>
      <c r="D557" s="175" t="s">
        <v>105</v>
      </c>
      <c r="E557" s="132" t="s">
        <v>106</v>
      </c>
      <c r="F557" s="132" t="s">
        <v>107</v>
      </c>
      <c r="G557" s="132" t="s">
        <v>108</v>
      </c>
      <c r="H557" s="132" t="s">
        <v>109</v>
      </c>
      <c r="I557" s="90"/>
      <c r="J557" s="175" t="s">
        <v>110</v>
      </c>
      <c r="K557" s="175"/>
      <c r="L557" s="175"/>
      <c r="M557" s="175"/>
      <c r="N557" s="175"/>
    </row>
    <row r="558" spans="1:14" ht="12.75">
      <c r="A558" s="174"/>
      <c r="B558" s="174"/>
      <c r="C558" s="88"/>
      <c r="D558" s="174"/>
      <c r="E558" s="131" t="s">
        <v>111</v>
      </c>
      <c r="F558" s="92"/>
      <c r="G558" s="92"/>
      <c r="H558" s="92"/>
      <c r="I558" s="93"/>
      <c r="J558" s="174"/>
      <c r="K558" s="174"/>
      <c r="L558" s="174"/>
      <c r="M558" s="174"/>
      <c r="N558" s="174"/>
    </row>
    <row r="559" spans="1:14" ht="12.75">
      <c r="A559" s="133">
        <v>25</v>
      </c>
      <c r="B559" s="176" t="s">
        <v>639</v>
      </c>
      <c r="C559" s="63"/>
      <c r="D559" s="64" t="s">
        <v>640</v>
      </c>
      <c r="E559" s="65">
        <v>120</v>
      </c>
      <c r="F559" s="66"/>
      <c r="G559" s="66"/>
      <c r="H559" s="66"/>
      <c r="I559" s="67"/>
      <c r="J559" s="164" t="s">
        <v>642</v>
      </c>
      <c r="K559" s="165"/>
      <c r="L559" s="165"/>
      <c r="M559" s="165"/>
      <c r="N559" s="166"/>
    </row>
    <row r="560" spans="1:14" ht="12.75">
      <c r="A560" s="133"/>
      <c r="B560" s="177"/>
      <c r="C560" s="62"/>
      <c r="D560" s="64" t="s">
        <v>567</v>
      </c>
      <c r="E560" s="70">
        <v>3</v>
      </c>
      <c r="F560" s="68"/>
      <c r="G560" s="68"/>
      <c r="H560" s="68"/>
      <c r="I560" s="69"/>
      <c r="J560" s="167"/>
      <c r="K560" s="168"/>
      <c r="L560" s="168"/>
      <c r="M560" s="168"/>
      <c r="N560" s="169"/>
    </row>
    <row r="561" spans="1:14" ht="12.75">
      <c r="A561" s="133"/>
      <c r="B561" s="177"/>
      <c r="C561" s="62"/>
      <c r="D561" s="64" t="s">
        <v>580</v>
      </c>
      <c r="E561" s="80" t="s">
        <v>170</v>
      </c>
      <c r="F561" s="70"/>
      <c r="G561" s="70"/>
      <c r="H561" s="70"/>
      <c r="I561" s="69"/>
      <c r="J561" s="167"/>
      <c r="K561" s="168"/>
      <c r="L561" s="168"/>
      <c r="M561" s="168"/>
      <c r="N561" s="169"/>
    </row>
    <row r="562" spans="1:14" ht="12.75">
      <c r="A562" s="133"/>
      <c r="B562" s="177"/>
      <c r="C562" s="62"/>
      <c r="D562" s="64" t="s">
        <v>119</v>
      </c>
      <c r="E562" s="80">
        <v>10</v>
      </c>
      <c r="F562" s="70"/>
      <c r="G562" s="70"/>
      <c r="H562" s="70"/>
      <c r="I562" s="69"/>
      <c r="J562" s="167"/>
      <c r="K562" s="168"/>
      <c r="L562" s="168"/>
      <c r="M562" s="168"/>
      <c r="N562" s="169"/>
    </row>
    <row r="563" spans="1:14" ht="12.75">
      <c r="A563" s="133"/>
      <c r="B563" s="177"/>
      <c r="C563" s="62"/>
      <c r="D563" s="64" t="s">
        <v>544</v>
      </c>
      <c r="E563" s="80" t="s">
        <v>170</v>
      </c>
      <c r="F563" s="70"/>
      <c r="G563" s="70"/>
      <c r="H563" s="70"/>
      <c r="I563" s="69"/>
      <c r="J563" s="167"/>
      <c r="K563" s="168"/>
      <c r="L563" s="168"/>
      <c r="M563" s="168"/>
      <c r="N563" s="169"/>
    </row>
    <row r="564" spans="1:14" ht="12.75">
      <c r="A564" s="133"/>
      <c r="B564" s="177"/>
      <c r="C564" s="62"/>
      <c r="D564" s="64" t="s">
        <v>579</v>
      </c>
      <c r="E564" s="70">
        <v>10</v>
      </c>
      <c r="F564" s="70"/>
      <c r="G564" s="70"/>
      <c r="H564" s="70"/>
      <c r="I564" s="69"/>
      <c r="J564" s="167"/>
      <c r="K564" s="168"/>
      <c r="L564" s="168"/>
      <c r="M564" s="168"/>
      <c r="N564" s="169"/>
    </row>
    <row r="565" spans="1:14" ht="12.75">
      <c r="A565" s="133"/>
      <c r="B565" s="177"/>
      <c r="C565" s="62"/>
      <c r="D565" s="64" t="s">
        <v>641</v>
      </c>
      <c r="E565" s="70">
        <v>50</v>
      </c>
      <c r="F565" s="70"/>
      <c r="G565" s="70"/>
      <c r="H565" s="70"/>
      <c r="I565" s="69"/>
      <c r="J565" s="167"/>
      <c r="K565" s="168"/>
      <c r="L565" s="168"/>
      <c r="M565" s="168"/>
      <c r="N565" s="169"/>
    </row>
    <row r="566" spans="1:14" ht="12.75">
      <c r="A566" s="133"/>
      <c r="B566" s="177"/>
      <c r="C566" s="62"/>
      <c r="D566" s="64" t="s">
        <v>586</v>
      </c>
      <c r="E566" s="70">
        <v>80</v>
      </c>
      <c r="F566" s="70"/>
      <c r="G566" s="70"/>
      <c r="H566" s="70"/>
      <c r="I566" s="69"/>
      <c r="J566" s="167"/>
      <c r="K566" s="168"/>
      <c r="L566" s="168"/>
      <c r="M566" s="168"/>
      <c r="N566" s="169"/>
    </row>
    <row r="567" spans="1:14" ht="12.75">
      <c r="A567" s="133"/>
      <c r="B567" s="177"/>
      <c r="C567" s="62"/>
      <c r="D567" s="64"/>
      <c r="E567" s="70"/>
      <c r="F567" s="70"/>
      <c r="G567" s="70"/>
      <c r="H567" s="70"/>
      <c r="I567" s="69"/>
      <c r="J567" s="167"/>
      <c r="K567" s="168"/>
      <c r="L567" s="168"/>
      <c r="M567" s="168"/>
      <c r="N567" s="169"/>
    </row>
    <row r="568" spans="1:14" ht="12.75">
      <c r="A568" s="133"/>
      <c r="B568" s="177"/>
      <c r="C568" s="62"/>
      <c r="D568" s="64"/>
      <c r="E568" s="70"/>
      <c r="F568" s="70"/>
      <c r="G568" s="70"/>
      <c r="H568" s="70"/>
      <c r="I568" s="69"/>
      <c r="J568" s="167"/>
      <c r="K568" s="168"/>
      <c r="L568" s="168"/>
      <c r="M568" s="168"/>
      <c r="N568" s="169"/>
    </row>
    <row r="569" spans="1:14" ht="12.75">
      <c r="A569" s="133"/>
      <c r="B569" s="177"/>
      <c r="C569" s="62"/>
      <c r="D569" s="64"/>
      <c r="E569" s="70"/>
      <c r="F569" s="70"/>
      <c r="G569" s="70"/>
      <c r="H569" s="70"/>
      <c r="I569" s="69"/>
      <c r="J569" s="167"/>
      <c r="K569" s="168"/>
      <c r="L569" s="168"/>
      <c r="M569" s="168"/>
      <c r="N569" s="169"/>
    </row>
    <row r="570" spans="1:14" ht="12.75">
      <c r="A570" s="133"/>
      <c r="B570" s="177"/>
      <c r="C570" s="62"/>
      <c r="D570" s="64"/>
      <c r="E570" s="70"/>
      <c r="F570" s="70"/>
      <c r="G570" s="70"/>
      <c r="H570" s="70"/>
      <c r="I570" s="69"/>
      <c r="J570" s="167"/>
      <c r="K570" s="168"/>
      <c r="L570" s="168"/>
      <c r="M570" s="168"/>
      <c r="N570" s="169"/>
    </row>
    <row r="571" spans="1:14" ht="12.75">
      <c r="A571" s="133"/>
      <c r="B571" s="177"/>
      <c r="C571" s="62"/>
      <c r="D571" s="64"/>
      <c r="E571" s="70"/>
      <c r="F571" s="70"/>
      <c r="G571" s="70"/>
      <c r="H571" s="70"/>
      <c r="I571" s="69"/>
      <c r="J571" s="167"/>
      <c r="K571" s="168"/>
      <c r="L571" s="168"/>
      <c r="M571" s="168"/>
      <c r="N571" s="169"/>
    </row>
    <row r="572" spans="1:14" ht="12.75">
      <c r="A572" s="133"/>
      <c r="B572" s="177"/>
      <c r="C572" s="62"/>
      <c r="D572" s="64"/>
      <c r="E572" s="70"/>
      <c r="F572" s="70"/>
      <c r="G572" s="70"/>
      <c r="H572" s="70"/>
      <c r="I572" s="69"/>
      <c r="J572" s="167"/>
      <c r="K572" s="168"/>
      <c r="L572" s="168"/>
      <c r="M572" s="168"/>
      <c r="N572" s="169"/>
    </row>
    <row r="573" spans="1:14" ht="12.75">
      <c r="A573" s="133"/>
      <c r="B573" s="177"/>
      <c r="C573" s="62"/>
      <c r="D573" s="64"/>
      <c r="E573" s="70"/>
      <c r="F573" s="70"/>
      <c r="G573" s="70"/>
      <c r="H573" s="70"/>
      <c r="I573" s="69"/>
      <c r="J573" s="167"/>
      <c r="K573" s="168"/>
      <c r="L573" s="168"/>
      <c r="M573" s="168"/>
      <c r="N573" s="169"/>
    </row>
    <row r="574" spans="1:14" ht="12.75">
      <c r="A574" s="133"/>
      <c r="B574" s="177"/>
      <c r="C574" s="62"/>
      <c r="D574" s="64"/>
      <c r="E574" s="70"/>
      <c r="F574" s="70"/>
      <c r="G574" s="70"/>
      <c r="H574" s="70"/>
      <c r="I574" s="69"/>
      <c r="J574" s="167"/>
      <c r="K574" s="168"/>
      <c r="L574" s="168"/>
      <c r="M574" s="168"/>
      <c r="N574" s="169"/>
    </row>
    <row r="575" spans="1:14" ht="12.75">
      <c r="A575" s="133"/>
      <c r="B575" s="177"/>
      <c r="C575" s="62"/>
      <c r="D575" s="64"/>
      <c r="E575" s="70"/>
      <c r="F575" s="70"/>
      <c r="G575" s="70"/>
      <c r="H575" s="70"/>
      <c r="I575" s="69"/>
      <c r="J575" s="167"/>
      <c r="K575" s="168"/>
      <c r="L575" s="168"/>
      <c r="M575" s="168"/>
      <c r="N575" s="169"/>
    </row>
    <row r="576" spans="1:14" ht="12.75">
      <c r="A576" s="133"/>
      <c r="B576" s="177"/>
      <c r="C576" s="62"/>
      <c r="D576" s="64"/>
      <c r="E576" s="70"/>
      <c r="F576" s="70"/>
      <c r="G576" s="70"/>
      <c r="H576" s="70"/>
      <c r="I576" s="69"/>
      <c r="J576" s="167"/>
      <c r="K576" s="168"/>
      <c r="L576" s="168"/>
      <c r="M576" s="168"/>
      <c r="N576" s="169"/>
    </row>
    <row r="577" spans="1:14" ht="12.75">
      <c r="A577" s="133"/>
      <c r="B577" s="177"/>
      <c r="C577" s="62"/>
      <c r="D577" s="64"/>
      <c r="E577" s="70"/>
      <c r="F577" s="70"/>
      <c r="G577" s="70"/>
      <c r="H577" s="70"/>
      <c r="I577" s="69"/>
      <c r="J577" s="167"/>
      <c r="K577" s="168"/>
      <c r="L577" s="168"/>
      <c r="M577" s="168"/>
      <c r="N577" s="169"/>
    </row>
    <row r="578" spans="1:14" ht="12.75">
      <c r="A578" s="133"/>
      <c r="B578" s="177"/>
      <c r="C578" s="62"/>
      <c r="D578" s="64"/>
      <c r="E578" s="70"/>
      <c r="F578" s="68"/>
      <c r="G578" s="68"/>
      <c r="H578" s="68"/>
      <c r="I578" s="69"/>
      <c r="J578" s="167"/>
      <c r="K578" s="168"/>
      <c r="L578" s="168"/>
      <c r="M578" s="168"/>
      <c r="N578" s="169"/>
    </row>
    <row r="579" spans="1:14" ht="12.75">
      <c r="A579" s="133"/>
      <c r="B579" s="178"/>
      <c r="C579" s="62"/>
      <c r="D579" s="71"/>
      <c r="E579" s="72"/>
      <c r="F579" s="73"/>
      <c r="G579" s="73"/>
      <c r="H579" s="73"/>
      <c r="I579" s="69"/>
      <c r="J579" s="170"/>
      <c r="K579" s="171"/>
      <c r="L579" s="171"/>
      <c r="M579" s="171"/>
      <c r="N579" s="172"/>
    </row>
    <row r="582" spans="1:14" ht="12.75">
      <c r="A582" s="173" t="s">
        <v>359</v>
      </c>
      <c r="B582" s="173" t="s">
        <v>360</v>
      </c>
      <c r="C582" s="88"/>
      <c r="D582" s="175" t="s">
        <v>105</v>
      </c>
      <c r="E582" s="132" t="s">
        <v>106</v>
      </c>
      <c r="F582" s="132" t="s">
        <v>107</v>
      </c>
      <c r="G582" s="132" t="s">
        <v>108</v>
      </c>
      <c r="H582" s="132" t="s">
        <v>109</v>
      </c>
      <c r="I582" s="90"/>
      <c r="J582" s="175" t="s">
        <v>110</v>
      </c>
      <c r="K582" s="175"/>
      <c r="L582" s="175"/>
      <c r="M582" s="175"/>
      <c r="N582" s="175"/>
    </row>
    <row r="583" spans="1:14" ht="12.75">
      <c r="A583" s="174"/>
      <c r="B583" s="174"/>
      <c r="C583" s="88"/>
      <c r="D583" s="174"/>
      <c r="E583" s="131" t="s">
        <v>111</v>
      </c>
      <c r="F583" s="92"/>
      <c r="G583" s="92"/>
      <c r="H583" s="92"/>
      <c r="I583" s="93"/>
      <c r="J583" s="174"/>
      <c r="K583" s="174"/>
      <c r="L583" s="174"/>
      <c r="M583" s="174"/>
      <c r="N583" s="174"/>
    </row>
    <row r="584" spans="1:14" ht="12.75">
      <c r="A584" s="133">
        <v>26</v>
      </c>
      <c r="B584" s="176" t="s">
        <v>650</v>
      </c>
      <c r="C584" s="63"/>
      <c r="D584" s="64" t="s">
        <v>651</v>
      </c>
      <c r="E584" s="65">
        <v>110</v>
      </c>
      <c r="F584" s="66"/>
      <c r="G584" s="66"/>
      <c r="H584" s="66"/>
      <c r="I584" s="67"/>
      <c r="J584" s="164" t="s">
        <v>652</v>
      </c>
      <c r="K584" s="165"/>
      <c r="L584" s="165"/>
      <c r="M584" s="165"/>
      <c r="N584" s="166"/>
    </row>
    <row r="585" spans="1:14" ht="12.75">
      <c r="A585" s="133"/>
      <c r="B585" s="177"/>
      <c r="C585" s="62"/>
      <c r="D585" s="64" t="s">
        <v>232</v>
      </c>
      <c r="E585" s="70">
        <v>20</v>
      </c>
      <c r="F585" s="68"/>
      <c r="G585" s="68"/>
      <c r="H585" s="68"/>
      <c r="I585" s="69"/>
      <c r="J585" s="167"/>
      <c r="K585" s="168"/>
      <c r="L585" s="168"/>
      <c r="M585" s="168"/>
      <c r="N585" s="169"/>
    </row>
    <row r="586" spans="1:14" ht="12.75">
      <c r="A586" s="133"/>
      <c r="B586" s="177"/>
      <c r="C586" s="62"/>
      <c r="D586" s="64" t="s">
        <v>578</v>
      </c>
      <c r="E586" s="80">
        <v>80</v>
      </c>
      <c r="F586" s="70"/>
      <c r="G586" s="70"/>
      <c r="H586" s="70"/>
      <c r="I586" s="69"/>
      <c r="J586" s="167"/>
      <c r="K586" s="168"/>
      <c r="L586" s="168"/>
      <c r="M586" s="168"/>
      <c r="N586" s="169"/>
    </row>
    <row r="587" spans="1:14" ht="12.75">
      <c r="A587" s="133"/>
      <c r="B587" s="177"/>
      <c r="C587" s="62"/>
      <c r="D587" s="64" t="s">
        <v>119</v>
      </c>
      <c r="E587" s="80">
        <v>10</v>
      </c>
      <c r="F587" s="70"/>
      <c r="G587" s="70"/>
      <c r="H587" s="70"/>
      <c r="I587" s="69"/>
      <c r="J587" s="167"/>
      <c r="K587" s="168"/>
      <c r="L587" s="168"/>
      <c r="M587" s="168"/>
      <c r="N587" s="169"/>
    </row>
    <row r="588" spans="1:14" ht="12.75">
      <c r="A588" s="133"/>
      <c r="B588" s="177"/>
      <c r="C588" s="62"/>
      <c r="D588" s="64" t="s">
        <v>567</v>
      </c>
      <c r="E588" s="80">
        <v>3</v>
      </c>
      <c r="F588" s="70"/>
      <c r="G588" s="70"/>
      <c r="H588" s="70"/>
      <c r="I588" s="69"/>
      <c r="J588" s="167"/>
      <c r="K588" s="168"/>
      <c r="L588" s="168"/>
      <c r="M588" s="168"/>
      <c r="N588" s="169"/>
    </row>
    <row r="589" spans="1:14" ht="12.75">
      <c r="A589" s="133"/>
      <c r="B589" s="177"/>
      <c r="C589" s="62"/>
      <c r="D589" s="64" t="s">
        <v>116</v>
      </c>
      <c r="E589" s="70">
        <v>0.1</v>
      </c>
      <c r="F589" s="70"/>
      <c r="G589" s="70"/>
      <c r="H589" s="70"/>
      <c r="I589" s="69"/>
      <c r="J589" s="167"/>
      <c r="K589" s="168"/>
      <c r="L589" s="168"/>
      <c r="M589" s="168"/>
      <c r="N589" s="169"/>
    </row>
    <row r="590" spans="1:14" ht="12.75">
      <c r="A590" s="133"/>
      <c r="B590" s="177"/>
      <c r="C590" s="62"/>
      <c r="D590" s="64" t="s">
        <v>194</v>
      </c>
      <c r="E590" s="80" t="s">
        <v>170</v>
      </c>
      <c r="F590" s="70"/>
      <c r="G590" s="70"/>
      <c r="H590" s="70"/>
      <c r="I590" s="69"/>
      <c r="J590" s="167"/>
      <c r="K590" s="168"/>
      <c r="L590" s="168"/>
      <c r="M590" s="168"/>
      <c r="N590" s="169"/>
    </row>
    <row r="591" spans="1:14" ht="12.75">
      <c r="A591" s="133"/>
      <c r="B591" s="177"/>
      <c r="C591" s="62"/>
      <c r="D591" s="64" t="s">
        <v>189</v>
      </c>
      <c r="E591" s="80" t="s">
        <v>170</v>
      </c>
      <c r="F591" s="70"/>
      <c r="G591" s="70"/>
      <c r="H591" s="70"/>
      <c r="I591" s="69"/>
      <c r="J591" s="167"/>
      <c r="K591" s="168"/>
      <c r="L591" s="168"/>
      <c r="M591" s="168"/>
      <c r="N591" s="169"/>
    </row>
    <row r="592" spans="1:14" ht="12.75">
      <c r="A592" s="133"/>
      <c r="B592" s="177"/>
      <c r="C592" s="62"/>
      <c r="D592" s="64"/>
      <c r="E592" s="70"/>
      <c r="F592" s="70"/>
      <c r="G592" s="70"/>
      <c r="H592" s="70"/>
      <c r="I592" s="69"/>
      <c r="J592" s="167"/>
      <c r="K592" s="168"/>
      <c r="L592" s="168"/>
      <c r="M592" s="168"/>
      <c r="N592" s="169"/>
    </row>
    <row r="593" spans="1:14" ht="12.75">
      <c r="A593" s="133"/>
      <c r="B593" s="177"/>
      <c r="C593" s="62"/>
      <c r="D593" s="64"/>
      <c r="E593" s="70"/>
      <c r="F593" s="70"/>
      <c r="G593" s="70"/>
      <c r="H593" s="70"/>
      <c r="I593" s="69"/>
      <c r="J593" s="167"/>
      <c r="K593" s="168"/>
      <c r="L593" s="168"/>
      <c r="M593" s="168"/>
      <c r="N593" s="169"/>
    </row>
    <row r="594" spans="1:14" ht="12.75">
      <c r="A594" s="133"/>
      <c r="B594" s="177"/>
      <c r="C594" s="62"/>
      <c r="D594" s="64"/>
      <c r="E594" s="70"/>
      <c r="F594" s="70"/>
      <c r="G594" s="70"/>
      <c r="H594" s="70"/>
      <c r="I594" s="69"/>
      <c r="J594" s="167"/>
      <c r="K594" s="168"/>
      <c r="L594" s="168"/>
      <c r="M594" s="168"/>
      <c r="N594" s="169"/>
    </row>
    <row r="595" spans="1:14" ht="12.75">
      <c r="A595" s="133"/>
      <c r="B595" s="177"/>
      <c r="C595" s="62"/>
      <c r="D595" s="64"/>
      <c r="E595" s="70"/>
      <c r="F595" s="70"/>
      <c r="G595" s="70"/>
      <c r="H595" s="70"/>
      <c r="I595" s="69"/>
      <c r="J595" s="167"/>
      <c r="K595" s="168"/>
      <c r="L595" s="168"/>
      <c r="M595" s="168"/>
      <c r="N595" s="169"/>
    </row>
    <row r="596" spans="1:14" ht="12.75">
      <c r="A596" s="133"/>
      <c r="B596" s="177"/>
      <c r="C596" s="62"/>
      <c r="D596" s="64"/>
      <c r="E596" s="70"/>
      <c r="F596" s="70"/>
      <c r="G596" s="70"/>
      <c r="H596" s="70"/>
      <c r="I596" s="69"/>
      <c r="J596" s="167"/>
      <c r="K596" s="168"/>
      <c r="L596" s="168"/>
      <c r="M596" s="168"/>
      <c r="N596" s="169"/>
    </row>
    <row r="597" spans="1:14" ht="12.75">
      <c r="A597" s="133"/>
      <c r="B597" s="177"/>
      <c r="C597" s="62"/>
      <c r="D597" s="64"/>
      <c r="E597" s="70"/>
      <c r="F597" s="70"/>
      <c r="G597" s="70"/>
      <c r="H597" s="70"/>
      <c r="I597" s="69"/>
      <c r="J597" s="167"/>
      <c r="K597" s="168"/>
      <c r="L597" s="168"/>
      <c r="M597" s="168"/>
      <c r="N597" s="169"/>
    </row>
    <row r="598" spans="1:14" ht="12.75">
      <c r="A598" s="133"/>
      <c r="B598" s="177"/>
      <c r="C598" s="62"/>
      <c r="D598" s="64"/>
      <c r="E598" s="70"/>
      <c r="F598" s="70"/>
      <c r="G598" s="70"/>
      <c r="H598" s="70"/>
      <c r="I598" s="69"/>
      <c r="J598" s="167"/>
      <c r="K598" s="168"/>
      <c r="L598" s="168"/>
      <c r="M598" s="168"/>
      <c r="N598" s="169"/>
    </row>
    <row r="599" spans="1:14" ht="12.75">
      <c r="A599" s="133"/>
      <c r="B599" s="177"/>
      <c r="C599" s="62"/>
      <c r="D599" s="64"/>
      <c r="E599" s="70"/>
      <c r="F599" s="70"/>
      <c r="G599" s="70"/>
      <c r="H599" s="70"/>
      <c r="I599" s="69"/>
      <c r="J599" s="167"/>
      <c r="K599" s="168"/>
      <c r="L599" s="168"/>
      <c r="M599" s="168"/>
      <c r="N599" s="169"/>
    </row>
    <row r="600" spans="1:14" ht="12.75">
      <c r="A600" s="133"/>
      <c r="B600" s="177"/>
      <c r="C600" s="62"/>
      <c r="D600" s="64"/>
      <c r="E600" s="70"/>
      <c r="F600" s="70"/>
      <c r="G600" s="70"/>
      <c r="H600" s="70"/>
      <c r="I600" s="69"/>
      <c r="J600" s="167"/>
      <c r="K600" s="168"/>
      <c r="L600" s="168"/>
      <c r="M600" s="168"/>
      <c r="N600" s="169"/>
    </row>
    <row r="601" spans="1:14" ht="12.75">
      <c r="A601" s="133"/>
      <c r="B601" s="177"/>
      <c r="C601" s="62"/>
      <c r="D601" s="64"/>
      <c r="E601" s="70"/>
      <c r="F601" s="70"/>
      <c r="G601" s="70"/>
      <c r="H601" s="70"/>
      <c r="I601" s="69"/>
      <c r="J601" s="167"/>
      <c r="K601" s="168"/>
      <c r="L601" s="168"/>
      <c r="M601" s="168"/>
      <c r="N601" s="169"/>
    </row>
    <row r="602" spans="1:14" ht="12.75">
      <c r="A602" s="133"/>
      <c r="B602" s="177"/>
      <c r="C602" s="62"/>
      <c r="D602" s="64"/>
      <c r="E602" s="70"/>
      <c r="F602" s="70"/>
      <c r="G602" s="70"/>
      <c r="H602" s="70"/>
      <c r="I602" s="69"/>
      <c r="J602" s="167"/>
      <c r="K602" s="168"/>
      <c r="L602" s="168"/>
      <c r="M602" s="168"/>
      <c r="N602" s="169"/>
    </row>
    <row r="603" spans="1:14" ht="12.75">
      <c r="A603" s="133"/>
      <c r="B603" s="177"/>
      <c r="C603" s="62"/>
      <c r="D603" s="64"/>
      <c r="E603" s="70"/>
      <c r="F603" s="68"/>
      <c r="G603" s="68"/>
      <c r="H603" s="68"/>
      <c r="I603" s="69"/>
      <c r="J603" s="167"/>
      <c r="K603" s="168"/>
      <c r="L603" s="168"/>
      <c r="M603" s="168"/>
      <c r="N603" s="169"/>
    </row>
    <row r="604" spans="1:14" ht="12.75">
      <c r="A604" s="133"/>
      <c r="B604" s="178"/>
      <c r="C604" s="62"/>
      <c r="D604" s="71"/>
      <c r="E604" s="72"/>
      <c r="F604" s="73"/>
      <c r="G604" s="73"/>
      <c r="H604" s="73"/>
      <c r="I604" s="69"/>
      <c r="J604" s="170"/>
      <c r="K604" s="171"/>
      <c r="L604" s="171"/>
      <c r="M604" s="171"/>
      <c r="N604" s="172"/>
    </row>
    <row r="607" spans="1:14" ht="12.75">
      <c r="A607" s="173" t="s">
        <v>359</v>
      </c>
      <c r="B607" s="173" t="s">
        <v>360</v>
      </c>
      <c r="C607" s="88"/>
      <c r="D607" s="175" t="s">
        <v>105</v>
      </c>
      <c r="E607" s="132" t="s">
        <v>106</v>
      </c>
      <c r="F607" s="132" t="s">
        <v>107</v>
      </c>
      <c r="G607" s="132" t="s">
        <v>108</v>
      </c>
      <c r="H607" s="132" t="s">
        <v>109</v>
      </c>
      <c r="I607" s="90"/>
      <c r="J607" s="175" t="s">
        <v>110</v>
      </c>
      <c r="K607" s="175"/>
      <c r="L607" s="175"/>
      <c r="M607" s="175"/>
      <c r="N607" s="175"/>
    </row>
    <row r="608" spans="1:14" ht="12.75">
      <c r="A608" s="174"/>
      <c r="B608" s="174"/>
      <c r="C608" s="88"/>
      <c r="D608" s="174"/>
      <c r="E608" s="131" t="s">
        <v>111</v>
      </c>
      <c r="F608" s="92"/>
      <c r="G608" s="92"/>
      <c r="H608" s="92"/>
      <c r="I608" s="93"/>
      <c r="J608" s="174"/>
      <c r="K608" s="174"/>
      <c r="L608" s="174"/>
      <c r="M608" s="174"/>
      <c r="N608" s="174"/>
    </row>
    <row r="609" spans="1:14" ht="12.75">
      <c r="A609" s="133">
        <v>27</v>
      </c>
      <c r="B609" s="176" t="s">
        <v>667</v>
      </c>
      <c r="C609" s="63"/>
      <c r="D609" s="64" t="s">
        <v>668</v>
      </c>
      <c r="E609" s="65">
        <v>80</v>
      </c>
      <c r="F609" s="66"/>
      <c r="G609" s="66"/>
      <c r="H609" s="66"/>
      <c r="I609" s="67"/>
      <c r="J609" s="164" t="s">
        <v>670</v>
      </c>
      <c r="K609" s="165"/>
      <c r="L609" s="165"/>
      <c r="M609" s="165"/>
      <c r="N609" s="166"/>
    </row>
    <row r="610" spans="1:14" ht="12.75">
      <c r="A610" s="133"/>
      <c r="B610" s="177"/>
      <c r="C610" s="62"/>
      <c r="D610" s="64" t="s">
        <v>584</v>
      </c>
      <c r="E610" s="70">
        <v>50</v>
      </c>
      <c r="F610" s="68"/>
      <c r="G610" s="68"/>
      <c r="H610" s="68"/>
      <c r="I610" s="69"/>
      <c r="J610" s="167"/>
      <c r="K610" s="168"/>
      <c r="L610" s="168"/>
      <c r="M610" s="168"/>
      <c r="N610" s="169"/>
    </row>
    <row r="611" spans="1:14" ht="12.75">
      <c r="A611" s="133"/>
      <c r="B611" s="177"/>
      <c r="C611" s="62"/>
      <c r="D611" s="64" t="s">
        <v>566</v>
      </c>
      <c r="E611" s="80">
        <v>50</v>
      </c>
      <c r="F611" s="70"/>
      <c r="G611" s="70"/>
      <c r="H611" s="70"/>
      <c r="I611" s="69"/>
      <c r="J611" s="167"/>
      <c r="K611" s="168"/>
      <c r="L611" s="168"/>
      <c r="M611" s="168"/>
      <c r="N611" s="169"/>
    </row>
    <row r="612" spans="1:14" ht="12.75">
      <c r="A612" s="133"/>
      <c r="B612" s="177"/>
      <c r="C612" s="62"/>
      <c r="D612" s="64" t="s">
        <v>579</v>
      </c>
      <c r="E612" s="80">
        <v>10</v>
      </c>
      <c r="F612" s="70"/>
      <c r="G612" s="70"/>
      <c r="H612" s="70"/>
      <c r="I612" s="69"/>
      <c r="J612" s="167"/>
      <c r="K612" s="168"/>
      <c r="L612" s="168"/>
      <c r="M612" s="168"/>
      <c r="N612" s="169"/>
    </row>
    <row r="613" spans="1:14" ht="12.75">
      <c r="A613" s="133"/>
      <c r="B613" s="177"/>
      <c r="C613" s="62"/>
      <c r="D613" s="64" t="s">
        <v>119</v>
      </c>
      <c r="E613" s="80">
        <v>10</v>
      </c>
      <c r="F613" s="70"/>
      <c r="G613" s="70"/>
      <c r="H613" s="70"/>
      <c r="I613" s="69"/>
      <c r="J613" s="167"/>
      <c r="K613" s="168"/>
      <c r="L613" s="168"/>
      <c r="M613" s="168"/>
      <c r="N613" s="169"/>
    </row>
    <row r="614" spans="1:14" ht="12.75">
      <c r="A614" s="133"/>
      <c r="B614" s="177"/>
      <c r="C614" s="62"/>
      <c r="D614" s="64" t="s">
        <v>567</v>
      </c>
      <c r="E614" s="70">
        <v>3</v>
      </c>
      <c r="F614" s="70"/>
      <c r="G614" s="70"/>
      <c r="H614" s="70"/>
      <c r="I614" s="69"/>
      <c r="J614" s="167"/>
      <c r="K614" s="168"/>
      <c r="L614" s="168"/>
      <c r="M614" s="168"/>
      <c r="N614" s="169"/>
    </row>
    <row r="615" spans="1:14" ht="12.75">
      <c r="A615" s="133"/>
      <c r="B615" s="177"/>
      <c r="C615" s="62"/>
      <c r="D615" s="64" t="s">
        <v>669</v>
      </c>
      <c r="E615" s="80" t="s">
        <v>170</v>
      </c>
      <c r="F615" s="70"/>
      <c r="G615" s="70"/>
      <c r="H615" s="70"/>
      <c r="I615" s="69"/>
      <c r="J615" s="167"/>
      <c r="K615" s="168"/>
      <c r="L615" s="168"/>
      <c r="M615" s="168"/>
      <c r="N615" s="169"/>
    </row>
    <row r="616" spans="1:14" ht="12.75">
      <c r="A616" s="133"/>
      <c r="B616" s="177"/>
      <c r="C616" s="62"/>
      <c r="D616" s="64" t="s">
        <v>116</v>
      </c>
      <c r="E616" s="80">
        <v>0.1</v>
      </c>
      <c r="F616" s="70"/>
      <c r="G616" s="70"/>
      <c r="H616" s="70"/>
      <c r="I616" s="69"/>
      <c r="J616" s="167"/>
      <c r="K616" s="168"/>
      <c r="L616" s="168"/>
      <c r="M616" s="168"/>
      <c r="N616" s="169"/>
    </row>
    <row r="617" spans="1:14" ht="12.75">
      <c r="A617" s="133"/>
      <c r="B617" s="177"/>
      <c r="C617" s="62"/>
      <c r="D617" s="64" t="s">
        <v>189</v>
      </c>
      <c r="E617" s="80" t="s">
        <v>170</v>
      </c>
      <c r="F617" s="70"/>
      <c r="G617" s="70"/>
      <c r="H617" s="70"/>
      <c r="I617" s="69"/>
      <c r="J617" s="167"/>
      <c r="K617" s="168"/>
      <c r="L617" s="168"/>
      <c r="M617" s="168"/>
      <c r="N617" s="169"/>
    </row>
    <row r="618" spans="1:14" ht="12.75">
      <c r="A618" s="133"/>
      <c r="B618" s="177"/>
      <c r="C618" s="62"/>
      <c r="D618" s="64" t="s">
        <v>580</v>
      </c>
      <c r="E618" s="80" t="s">
        <v>170</v>
      </c>
      <c r="F618" s="70"/>
      <c r="G618" s="70"/>
      <c r="H618" s="70"/>
      <c r="I618" s="69"/>
      <c r="J618" s="167"/>
      <c r="K618" s="168"/>
      <c r="L618" s="168"/>
      <c r="M618" s="168"/>
      <c r="N618" s="169"/>
    </row>
    <row r="619" spans="1:14" ht="12.75">
      <c r="A619" s="133"/>
      <c r="B619" s="177"/>
      <c r="C619" s="62"/>
      <c r="D619" s="64" t="s">
        <v>578</v>
      </c>
      <c r="E619" s="70">
        <v>80</v>
      </c>
      <c r="F619" s="70"/>
      <c r="G619" s="70"/>
      <c r="H619" s="70"/>
      <c r="I619" s="69"/>
      <c r="J619" s="167"/>
      <c r="K619" s="168"/>
      <c r="L619" s="168"/>
      <c r="M619" s="168"/>
      <c r="N619" s="169"/>
    </row>
    <row r="620" spans="1:14" ht="12.75">
      <c r="A620" s="133"/>
      <c r="B620" s="177"/>
      <c r="C620" s="62"/>
      <c r="D620" s="64"/>
      <c r="E620" s="70"/>
      <c r="F620" s="70"/>
      <c r="G620" s="70"/>
      <c r="H620" s="70"/>
      <c r="I620" s="69"/>
      <c r="J620" s="167"/>
      <c r="K620" s="168"/>
      <c r="L620" s="168"/>
      <c r="M620" s="168"/>
      <c r="N620" s="169"/>
    </row>
    <row r="621" spans="1:14" ht="12.75">
      <c r="A621" s="133"/>
      <c r="B621" s="177"/>
      <c r="C621" s="62"/>
      <c r="D621" s="64"/>
      <c r="E621" s="70"/>
      <c r="F621" s="70"/>
      <c r="G621" s="70"/>
      <c r="H621" s="70"/>
      <c r="I621" s="69"/>
      <c r="J621" s="167"/>
      <c r="K621" s="168"/>
      <c r="L621" s="168"/>
      <c r="M621" s="168"/>
      <c r="N621" s="169"/>
    </row>
    <row r="622" spans="1:14" ht="12.75">
      <c r="A622" s="133"/>
      <c r="B622" s="177"/>
      <c r="C622" s="62"/>
      <c r="D622" s="64"/>
      <c r="E622" s="70"/>
      <c r="F622" s="70"/>
      <c r="G622" s="70"/>
      <c r="H622" s="70"/>
      <c r="I622" s="69"/>
      <c r="J622" s="167"/>
      <c r="K622" s="168"/>
      <c r="L622" s="168"/>
      <c r="M622" s="168"/>
      <c r="N622" s="169"/>
    </row>
    <row r="623" spans="1:14" ht="12.75">
      <c r="A623" s="133"/>
      <c r="B623" s="177"/>
      <c r="C623" s="62"/>
      <c r="D623" s="64"/>
      <c r="E623" s="70"/>
      <c r="F623" s="70"/>
      <c r="G623" s="70"/>
      <c r="H623" s="70"/>
      <c r="I623" s="69"/>
      <c r="J623" s="167"/>
      <c r="K623" s="168"/>
      <c r="L623" s="168"/>
      <c r="M623" s="168"/>
      <c r="N623" s="169"/>
    </row>
    <row r="624" spans="1:14" ht="12.75">
      <c r="A624" s="133"/>
      <c r="B624" s="177"/>
      <c r="C624" s="62"/>
      <c r="D624" s="64"/>
      <c r="E624" s="70"/>
      <c r="F624" s="70"/>
      <c r="G624" s="70"/>
      <c r="H624" s="70"/>
      <c r="I624" s="69"/>
      <c r="J624" s="167"/>
      <c r="K624" s="168"/>
      <c r="L624" s="168"/>
      <c r="M624" s="168"/>
      <c r="N624" s="169"/>
    </row>
    <row r="625" spans="1:14" ht="12.75">
      <c r="A625" s="133"/>
      <c r="B625" s="177"/>
      <c r="C625" s="62"/>
      <c r="D625" s="64"/>
      <c r="E625" s="70"/>
      <c r="F625" s="70"/>
      <c r="G625" s="70"/>
      <c r="H625" s="70"/>
      <c r="I625" s="69"/>
      <c r="J625" s="167"/>
      <c r="K625" s="168"/>
      <c r="L625" s="168"/>
      <c r="M625" s="168"/>
      <c r="N625" s="169"/>
    </row>
    <row r="626" spans="1:14" ht="12.75">
      <c r="A626" s="133"/>
      <c r="B626" s="177"/>
      <c r="C626" s="62"/>
      <c r="D626" s="64"/>
      <c r="E626" s="70"/>
      <c r="F626" s="70"/>
      <c r="G626" s="70"/>
      <c r="H626" s="70"/>
      <c r="I626" s="69"/>
      <c r="J626" s="167"/>
      <c r="K626" s="168"/>
      <c r="L626" s="168"/>
      <c r="M626" s="168"/>
      <c r="N626" s="169"/>
    </row>
    <row r="627" spans="1:14" ht="12.75">
      <c r="A627" s="133"/>
      <c r="B627" s="177"/>
      <c r="C627" s="62"/>
      <c r="D627" s="64"/>
      <c r="E627" s="70"/>
      <c r="F627" s="70"/>
      <c r="G627" s="70"/>
      <c r="H627" s="70"/>
      <c r="I627" s="69"/>
      <c r="J627" s="167"/>
      <c r="K627" s="168"/>
      <c r="L627" s="168"/>
      <c r="M627" s="168"/>
      <c r="N627" s="169"/>
    </row>
    <row r="628" spans="1:14" ht="12.75">
      <c r="A628" s="133"/>
      <c r="B628" s="177"/>
      <c r="C628" s="62"/>
      <c r="D628" s="64"/>
      <c r="E628" s="70"/>
      <c r="F628" s="68"/>
      <c r="G628" s="68"/>
      <c r="H628" s="68"/>
      <c r="I628" s="69"/>
      <c r="J628" s="167"/>
      <c r="K628" s="168"/>
      <c r="L628" s="168"/>
      <c r="M628" s="168"/>
      <c r="N628" s="169"/>
    </row>
    <row r="629" spans="1:14" ht="12.75">
      <c r="A629" s="133"/>
      <c r="B629" s="178"/>
      <c r="C629" s="62"/>
      <c r="D629" s="71"/>
      <c r="E629" s="72"/>
      <c r="F629" s="73"/>
      <c r="G629" s="73"/>
      <c r="H629" s="73"/>
      <c r="I629" s="69"/>
      <c r="J629" s="170"/>
      <c r="K629" s="171"/>
      <c r="L629" s="171"/>
      <c r="M629" s="171"/>
      <c r="N629" s="172"/>
    </row>
    <row r="632" spans="1:14" ht="12.75">
      <c r="A632" s="173" t="s">
        <v>359</v>
      </c>
      <c r="B632" s="173" t="s">
        <v>360</v>
      </c>
      <c r="C632" s="88"/>
      <c r="D632" s="175" t="s">
        <v>105</v>
      </c>
      <c r="E632" s="132" t="s">
        <v>106</v>
      </c>
      <c r="F632" s="132" t="s">
        <v>107</v>
      </c>
      <c r="G632" s="132" t="s">
        <v>108</v>
      </c>
      <c r="H632" s="132" t="s">
        <v>109</v>
      </c>
      <c r="I632" s="90"/>
      <c r="J632" s="175" t="s">
        <v>110</v>
      </c>
      <c r="K632" s="175"/>
      <c r="L632" s="175"/>
      <c r="M632" s="175"/>
      <c r="N632" s="175"/>
    </row>
    <row r="633" spans="1:14" ht="12.75">
      <c r="A633" s="174"/>
      <c r="B633" s="174"/>
      <c r="C633" s="88"/>
      <c r="D633" s="174"/>
      <c r="E633" s="131" t="s">
        <v>111</v>
      </c>
      <c r="F633" s="92"/>
      <c r="G633" s="92"/>
      <c r="H633" s="92"/>
      <c r="I633" s="93"/>
      <c r="J633" s="174"/>
      <c r="K633" s="174"/>
      <c r="L633" s="174"/>
      <c r="M633" s="174"/>
      <c r="N633" s="174"/>
    </row>
    <row r="634" spans="1:14" ht="12.75">
      <c r="A634" s="133">
        <v>28</v>
      </c>
      <c r="B634" s="176" t="s">
        <v>673</v>
      </c>
      <c r="C634" s="63"/>
      <c r="D634" s="64" t="s">
        <v>590</v>
      </c>
      <c r="E634" s="65">
        <v>80</v>
      </c>
      <c r="F634" s="66"/>
      <c r="G634" s="66"/>
      <c r="H634" s="66"/>
      <c r="I634" s="67"/>
      <c r="J634" s="164" t="s">
        <v>679</v>
      </c>
      <c r="K634" s="165"/>
      <c r="L634" s="165"/>
      <c r="M634" s="165"/>
      <c r="N634" s="166"/>
    </row>
    <row r="635" spans="1:14" ht="12.75">
      <c r="A635" s="133"/>
      <c r="B635" s="177"/>
      <c r="C635" s="62"/>
      <c r="D635" s="64" t="s">
        <v>674</v>
      </c>
      <c r="E635" s="70">
        <v>40</v>
      </c>
      <c r="F635" s="68"/>
      <c r="G635" s="68"/>
      <c r="H635" s="68"/>
      <c r="I635" s="69"/>
      <c r="J635" s="167"/>
      <c r="K635" s="168"/>
      <c r="L635" s="168"/>
      <c r="M635" s="168"/>
      <c r="N635" s="169"/>
    </row>
    <row r="636" spans="1:14" ht="12.75">
      <c r="A636" s="133"/>
      <c r="B636" s="177"/>
      <c r="C636" s="62"/>
      <c r="D636" s="64" t="s">
        <v>675</v>
      </c>
      <c r="E636" s="80">
        <v>40</v>
      </c>
      <c r="F636" s="70"/>
      <c r="G636" s="70"/>
      <c r="H636" s="70"/>
      <c r="I636" s="69"/>
      <c r="J636" s="167"/>
      <c r="K636" s="168"/>
      <c r="L636" s="168"/>
      <c r="M636" s="168"/>
      <c r="N636" s="169"/>
    </row>
    <row r="637" spans="1:14" ht="12.75">
      <c r="A637" s="133"/>
      <c r="B637" s="177"/>
      <c r="C637" s="62"/>
      <c r="D637" s="64" t="s">
        <v>676</v>
      </c>
      <c r="E637" s="80">
        <v>80</v>
      </c>
      <c r="F637" s="70"/>
      <c r="G637" s="70"/>
      <c r="H637" s="70"/>
      <c r="I637" s="69"/>
      <c r="J637" s="167"/>
      <c r="K637" s="168"/>
      <c r="L637" s="168"/>
      <c r="M637" s="168"/>
      <c r="N637" s="169"/>
    </row>
    <row r="638" spans="1:14" ht="12.75">
      <c r="A638" s="133"/>
      <c r="B638" s="177"/>
      <c r="C638" s="62"/>
      <c r="D638" s="64" t="s">
        <v>538</v>
      </c>
      <c r="E638" s="80">
        <v>20</v>
      </c>
      <c r="F638" s="70"/>
      <c r="G638" s="70"/>
      <c r="H638" s="70"/>
      <c r="I638" s="69"/>
      <c r="J638" s="167"/>
      <c r="K638" s="168"/>
      <c r="L638" s="168"/>
      <c r="M638" s="168"/>
      <c r="N638" s="169"/>
    </row>
    <row r="639" spans="1:14" ht="12.75">
      <c r="A639" s="133"/>
      <c r="B639" s="177"/>
      <c r="C639" s="62"/>
      <c r="D639" s="64" t="s">
        <v>677</v>
      </c>
      <c r="E639" s="70">
        <v>80</v>
      </c>
      <c r="F639" s="70"/>
      <c r="G639" s="70"/>
      <c r="H639" s="70"/>
      <c r="I639" s="69"/>
      <c r="J639" s="167"/>
      <c r="K639" s="168"/>
      <c r="L639" s="168"/>
      <c r="M639" s="168"/>
      <c r="N639" s="169"/>
    </row>
    <row r="640" spans="1:14" ht="12.75">
      <c r="A640" s="133"/>
      <c r="B640" s="177"/>
      <c r="C640" s="62"/>
      <c r="D640" s="64" t="s">
        <v>566</v>
      </c>
      <c r="E640" s="80">
        <v>30</v>
      </c>
      <c r="F640" s="70"/>
      <c r="G640" s="70"/>
      <c r="H640" s="70"/>
      <c r="I640" s="69"/>
      <c r="J640" s="167"/>
      <c r="K640" s="168"/>
      <c r="L640" s="168"/>
      <c r="M640" s="168"/>
      <c r="N640" s="169"/>
    </row>
    <row r="641" spans="1:14" ht="12.75">
      <c r="A641" s="133"/>
      <c r="B641" s="177"/>
      <c r="C641" s="62"/>
      <c r="D641" s="64" t="s">
        <v>119</v>
      </c>
      <c r="E641" s="80">
        <v>10</v>
      </c>
      <c r="F641" s="70"/>
      <c r="G641" s="70"/>
      <c r="H641" s="70"/>
      <c r="I641" s="69"/>
      <c r="J641" s="167"/>
      <c r="K641" s="168"/>
      <c r="L641" s="168"/>
      <c r="M641" s="168"/>
      <c r="N641" s="169"/>
    </row>
    <row r="642" spans="1:14" ht="12.75">
      <c r="A642" s="133"/>
      <c r="B642" s="177"/>
      <c r="C642" s="62"/>
      <c r="D642" s="64" t="s">
        <v>567</v>
      </c>
      <c r="E642" s="80">
        <v>3</v>
      </c>
      <c r="F642" s="70"/>
      <c r="G642" s="70"/>
      <c r="H642" s="70"/>
      <c r="I642" s="69"/>
      <c r="J642" s="167"/>
      <c r="K642" s="168"/>
      <c r="L642" s="168"/>
      <c r="M642" s="168"/>
      <c r="N642" s="169"/>
    </row>
    <row r="643" spans="1:14" ht="12.75">
      <c r="A643" s="133"/>
      <c r="B643" s="177"/>
      <c r="C643" s="62"/>
      <c r="D643" s="64" t="s">
        <v>116</v>
      </c>
      <c r="E643" s="80">
        <v>0.1</v>
      </c>
      <c r="F643" s="70"/>
      <c r="G643" s="70"/>
      <c r="H643" s="70"/>
      <c r="I643" s="69"/>
      <c r="J643" s="167"/>
      <c r="K643" s="168"/>
      <c r="L643" s="168"/>
      <c r="M643" s="168"/>
      <c r="N643" s="169"/>
    </row>
    <row r="644" spans="1:14" ht="12.75">
      <c r="A644" s="133"/>
      <c r="B644" s="177"/>
      <c r="C644" s="62"/>
      <c r="D644" s="64" t="s">
        <v>544</v>
      </c>
      <c r="E644" s="80" t="s">
        <v>678</v>
      </c>
      <c r="F644" s="70"/>
      <c r="G644" s="70"/>
      <c r="H644" s="70"/>
      <c r="I644" s="69"/>
      <c r="J644" s="167"/>
      <c r="K644" s="168"/>
      <c r="L644" s="168"/>
      <c r="M644" s="168"/>
      <c r="N644" s="169"/>
    </row>
    <row r="645" spans="1:14" ht="12.75">
      <c r="A645" s="133"/>
      <c r="B645" s="177"/>
      <c r="C645" s="62"/>
      <c r="D645" s="64" t="s">
        <v>185</v>
      </c>
      <c r="E645" s="80" t="s">
        <v>678</v>
      </c>
      <c r="F645" s="70"/>
      <c r="G645" s="70"/>
      <c r="H645" s="70"/>
      <c r="I645" s="69"/>
      <c r="J645" s="167"/>
      <c r="K645" s="168"/>
      <c r="L645" s="168"/>
      <c r="M645" s="168"/>
      <c r="N645" s="169"/>
    </row>
    <row r="646" spans="1:14" ht="12.75">
      <c r="A646" s="133"/>
      <c r="B646" s="177"/>
      <c r="C646" s="62"/>
      <c r="D646" s="64" t="s">
        <v>189</v>
      </c>
      <c r="E646" s="80" t="s">
        <v>678</v>
      </c>
      <c r="F646" s="70"/>
      <c r="G646" s="70"/>
      <c r="H646" s="70"/>
      <c r="I646" s="69"/>
      <c r="J646" s="167"/>
      <c r="K646" s="168"/>
      <c r="L646" s="168"/>
      <c r="M646" s="168"/>
      <c r="N646" s="169"/>
    </row>
    <row r="647" spans="1:14" ht="12.75">
      <c r="A647" s="133"/>
      <c r="B647" s="177"/>
      <c r="C647" s="62"/>
      <c r="D647" s="64" t="s">
        <v>194</v>
      </c>
      <c r="E647" s="80" t="s">
        <v>678</v>
      </c>
      <c r="F647" s="70"/>
      <c r="G647" s="70"/>
      <c r="H647" s="70"/>
      <c r="I647" s="69"/>
      <c r="J647" s="167"/>
      <c r="K647" s="168"/>
      <c r="L647" s="168"/>
      <c r="M647" s="168"/>
      <c r="N647" s="169"/>
    </row>
    <row r="648" spans="1:14" ht="12.75">
      <c r="A648" s="133"/>
      <c r="B648" s="177"/>
      <c r="C648" s="62"/>
      <c r="D648" s="64"/>
      <c r="E648" s="70"/>
      <c r="F648" s="70"/>
      <c r="G648" s="70"/>
      <c r="H648" s="70"/>
      <c r="I648" s="69"/>
      <c r="J648" s="167"/>
      <c r="K648" s="168"/>
      <c r="L648" s="168"/>
      <c r="M648" s="168"/>
      <c r="N648" s="169"/>
    </row>
    <row r="649" spans="1:14" ht="12.75">
      <c r="A649" s="133"/>
      <c r="B649" s="177"/>
      <c r="C649" s="62"/>
      <c r="D649" s="64"/>
      <c r="E649" s="70"/>
      <c r="F649" s="70"/>
      <c r="G649" s="70"/>
      <c r="H649" s="70"/>
      <c r="I649" s="69"/>
      <c r="J649" s="167"/>
      <c r="K649" s="168"/>
      <c r="L649" s="168"/>
      <c r="M649" s="168"/>
      <c r="N649" s="169"/>
    </row>
    <row r="650" spans="1:14" ht="12.75">
      <c r="A650" s="133"/>
      <c r="B650" s="177"/>
      <c r="C650" s="62"/>
      <c r="D650" s="64"/>
      <c r="E650" s="70"/>
      <c r="F650" s="70"/>
      <c r="G650" s="70"/>
      <c r="H650" s="70"/>
      <c r="I650" s="69"/>
      <c r="J650" s="167"/>
      <c r="K650" s="168"/>
      <c r="L650" s="168"/>
      <c r="M650" s="168"/>
      <c r="N650" s="169"/>
    </row>
    <row r="651" spans="1:14" ht="12.75">
      <c r="A651" s="133"/>
      <c r="B651" s="177"/>
      <c r="C651" s="62"/>
      <c r="D651" s="64"/>
      <c r="E651" s="70"/>
      <c r="F651" s="70"/>
      <c r="G651" s="70"/>
      <c r="H651" s="70"/>
      <c r="I651" s="69"/>
      <c r="J651" s="167"/>
      <c r="K651" s="168"/>
      <c r="L651" s="168"/>
      <c r="M651" s="168"/>
      <c r="N651" s="169"/>
    </row>
    <row r="652" spans="1:14" ht="12.75">
      <c r="A652" s="133"/>
      <c r="B652" s="177"/>
      <c r="C652" s="62"/>
      <c r="D652" s="64"/>
      <c r="E652" s="70"/>
      <c r="F652" s="70"/>
      <c r="G652" s="70"/>
      <c r="H652" s="70"/>
      <c r="I652" s="69"/>
      <c r="J652" s="167"/>
      <c r="K652" s="168"/>
      <c r="L652" s="168"/>
      <c r="M652" s="168"/>
      <c r="N652" s="169"/>
    </row>
    <row r="653" spans="1:16" ht="12.75">
      <c r="A653" s="133"/>
      <c r="B653" s="177"/>
      <c r="C653" s="62"/>
      <c r="D653" s="64"/>
      <c r="E653" s="70"/>
      <c r="F653" s="68"/>
      <c r="G653" s="68"/>
      <c r="H653" s="68"/>
      <c r="I653" s="69"/>
      <c r="J653" s="167"/>
      <c r="K653" s="168"/>
      <c r="L653" s="168"/>
      <c r="M653" s="168"/>
      <c r="N653" s="169"/>
      <c r="P653" t="s">
        <v>688</v>
      </c>
    </row>
    <row r="654" spans="1:14" ht="12.75">
      <c r="A654" s="133"/>
      <c r="B654" s="178"/>
      <c r="C654" s="62"/>
      <c r="D654" s="71"/>
      <c r="E654" s="72"/>
      <c r="F654" s="73"/>
      <c r="G654" s="73"/>
      <c r="H654" s="73"/>
      <c r="I654" s="69"/>
      <c r="J654" s="170"/>
      <c r="K654" s="171"/>
      <c r="L654" s="171"/>
      <c r="M654" s="171"/>
      <c r="N654" s="172"/>
    </row>
    <row r="657" spans="1:14" ht="12.75">
      <c r="A657" s="173" t="s">
        <v>359</v>
      </c>
      <c r="B657" s="173" t="s">
        <v>360</v>
      </c>
      <c r="C657" s="88"/>
      <c r="D657" s="175" t="s">
        <v>105</v>
      </c>
      <c r="E657" s="132" t="s">
        <v>106</v>
      </c>
      <c r="F657" s="132" t="s">
        <v>107</v>
      </c>
      <c r="G657" s="132" t="s">
        <v>108</v>
      </c>
      <c r="H657" s="132" t="s">
        <v>109</v>
      </c>
      <c r="I657" s="90"/>
      <c r="J657" s="175" t="s">
        <v>110</v>
      </c>
      <c r="K657" s="175"/>
      <c r="L657" s="175"/>
      <c r="M657" s="175"/>
      <c r="N657" s="175"/>
    </row>
    <row r="658" spans="1:14" ht="12.75">
      <c r="A658" s="174"/>
      <c r="B658" s="174"/>
      <c r="C658" s="88"/>
      <c r="D658" s="174"/>
      <c r="E658" s="131" t="s">
        <v>111</v>
      </c>
      <c r="F658" s="92"/>
      <c r="G658" s="92"/>
      <c r="H658" s="92"/>
      <c r="I658" s="93"/>
      <c r="J658" s="174"/>
      <c r="K658" s="174"/>
      <c r="L658" s="174"/>
      <c r="M658" s="174"/>
      <c r="N658" s="174"/>
    </row>
    <row r="659" spans="1:14" ht="12.75">
      <c r="A659" s="133">
        <v>29</v>
      </c>
      <c r="B659" s="176" t="s">
        <v>689</v>
      </c>
      <c r="C659" s="63"/>
      <c r="D659" s="64" t="s">
        <v>675</v>
      </c>
      <c r="E659" s="65">
        <v>80</v>
      </c>
      <c r="F659" s="66"/>
      <c r="G659" s="66"/>
      <c r="H659" s="66"/>
      <c r="I659" s="67"/>
      <c r="J659" s="164" t="s">
        <v>691</v>
      </c>
      <c r="K659" s="165"/>
      <c r="L659" s="165"/>
      <c r="M659" s="165"/>
      <c r="N659" s="166"/>
    </row>
    <row r="660" spans="1:14" ht="12.75">
      <c r="A660" s="133"/>
      <c r="B660" s="177"/>
      <c r="C660" s="62"/>
      <c r="D660" s="64" t="s">
        <v>641</v>
      </c>
      <c r="E660" s="70">
        <v>50</v>
      </c>
      <c r="F660" s="68"/>
      <c r="G660" s="68"/>
      <c r="H660" s="68"/>
      <c r="I660" s="69"/>
      <c r="J660" s="167"/>
      <c r="K660" s="168"/>
      <c r="L660" s="168"/>
      <c r="M660" s="168"/>
      <c r="N660" s="169"/>
    </row>
    <row r="661" spans="1:14" ht="12.75">
      <c r="A661" s="133"/>
      <c r="B661" s="177"/>
      <c r="C661" s="62"/>
      <c r="D661" s="64" t="s">
        <v>119</v>
      </c>
      <c r="E661" s="80">
        <v>10</v>
      </c>
      <c r="F661" s="70"/>
      <c r="G661" s="70"/>
      <c r="H661" s="70"/>
      <c r="I661" s="69"/>
      <c r="J661" s="167"/>
      <c r="K661" s="168"/>
      <c r="L661" s="168"/>
      <c r="M661" s="168"/>
      <c r="N661" s="169"/>
    </row>
    <row r="662" spans="1:14" ht="12.75">
      <c r="A662" s="133"/>
      <c r="B662" s="177"/>
      <c r="C662" s="62"/>
      <c r="D662" s="64" t="s">
        <v>690</v>
      </c>
      <c r="E662" s="80">
        <v>20</v>
      </c>
      <c r="F662" s="70"/>
      <c r="G662" s="70"/>
      <c r="H662" s="70"/>
      <c r="I662" s="69"/>
      <c r="J662" s="167"/>
      <c r="K662" s="168"/>
      <c r="L662" s="168"/>
      <c r="M662" s="168"/>
      <c r="N662" s="169"/>
    </row>
    <row r="663" spans="1:14" ht="12.75">
      <c r="A663" s="133"/>
      <c r="B663" s="177"/>
      <c r="C663" s="62"/>
      <c r="D663" s="64" t="s">
        <v>116</v>
      </c>
      <c r="E663" s="80">
        <v>0.1</v>
      </c>
      <c r="F663" s="70"/>
      <c r="G663" s="70"/>
      <c r="H663" s="70"/>
      <c r="I663" s="69"/>
      <c r="J663" s="167"/>
      <c r="K663" s="168"/>
      <c r="L663" s="168"/>
      <c r="M663" s="168"/>
      <c r="N663" s="169"/>
    </row>
    <row r="664" spans="1:14" ht="12.75">
      <c r="A664" s="133"/>
      <c r="B664" s="177"/>
      <c r="C664" s="62"/>
      <c r="D664" s="64" t="s">
        <v>544</v>
      </c>
      <c r="E664" s="80" t="s">
        <v>170</v>
      </c>
      <c r="F664" s="70"/>
      <c r="G664" s="70"/>
      <c r="H664" s="70"/>
      <c r="I664" s="69"/>
      <c r="J664" s="167"/>
      <c r="K664" s="168"/>
      <c r="L664" s="168"/>
      <c r="M664" s="168"/>
      <c r="N664" s="169"/>
    </row>
    <row r="665" spans="1:14" ht="12.75">
      <c r="A665" s="133"/>
      <c r="B665" s="177"/>
      <c r="C665" s="62"/>
      <c r="D665" s="64" t="s">
        <v>674</v>
      </c>
      <c r="E665" s="80">
        <v>80</v>
      </c>
      <c r="F665" s="70"/>
      <c r="G665" s="70"/>
      <c r="H665" s="70"/>
      <c r="I665" s="69"/>
      <c r="J665" s="167"/>
      <c r="K665" s="168"/>
      <c r="L665" s="168"/>
      <c r="M665" s="168"/>
      <c r="N665" s="169"/>
    </row>
    <row r="666" spans="1:14" ht="12.75">
      <c r="A666" s="133"/>
      <c r="B666" s="177"/>
      <c r="C666" s="62"/>
      <c r="D666" s="64"/>
      <c r="E666" s="80"/>
      <c r="F666" s="70"/>
      <c r="G666" s="70"/>
      <c r="H666" s="70"/>
      <c r="I666" s="69"/>
      <c r="J666" s="167"/>
      <c r="K666" s="168"/>
      <c r="L666" s="168"/>
      <c r="M666" s="168"/>
      <c r="N666" s="169"/>
    </row>
    <row r="667" spans="1:14" ht="12.75">
      <c r="A667" s="133"/>
      <c r="B667" s="177"/>
      <c r="C667" s="62"/>
      <c r="D667" s="64"/>
      <c r="E667" s="80"/>
      <c r="F667" s="70"/>
      <c r="G667" s="70"/>
      <c r="H667" s="70"/>
      <c r="I667" s="69"/>
      <c r="J667" s="167"/>
      <c r="K667" s="168"/>
      <c r="L667" s="168"/>
      <c r="M667" s="168"/>
      <c r="N667" s="169"/>
    </row>
    <row r="668" spans="1:14" ht="12.75">
      <c r="A668" s="133"/>
      <c r="B668" s="177"/>
      <c r="C668" s="62"/>
      <c r="D668" s="64"/>
      <c r="E668" s="80"/>
      <c r="F668" s="70"/>
      <c r="G668" s="70"/>
      <c r="H668" s="70"/>
      <c r="I668" s="69"/>
      <c r="J668" s="167"/>
      <c r="K668" s="168"/>
      <c r="L668" s="168"/>
      <c r="M668" s="168"/>
      <c r="N668" s="169"/>
    </row>
    <row r="669" spans="1:14" ht="12.75">
      <c r="A669" s="133"/>
      <c r="B669" s="177"/>
      <c r="C669" s="62"/>
      <c r="D669" s="64"/>
      <c r="E669" s="80"/>
      <c r="F669" s="70"/>
      <c r="G669" s="70"/>
      <c r="H669" s="70"/>
      <c r="I669" s="69"/>
      <c r="J669" s="167"/>
      <c r="K669" s="168"/>
      <c r="L669" s="168"/>
      <c r="M669" s="168"/>
      <c r="N669" s="169"/>
    </row>
    <row r="670" spans="1:14" ht="12.75">
      <c r="A670" s="133"/>
      <c r="B670" s="177"/>
      <c r="C670" s="62"/>
      <c r="D670" s="64"/>
      <c r="E670" s="80"/>
      <c r="F670" s="70"/>
      <c r="G670" s="70"/>
      <c r="H670" s="70"/>
      <c r="I670" s="69"/>
      <c r="J670" s="167"/>
      <c r="K670" s="168"/>
      <c r="L670" s="168"/>
      <c r="M670" s="168"/>
      <c r="N670" s="169"/>
    </row>
    <row r="671" spans="1:14" ht="12.75">
      <c r="A671" s="133"/>
      <c r="B671" s="177"/>
      <c r="C671" s="62"/>
      <c r="D671" s="64"/>
      <c r="E671" s="80"/>
      <c r="F671" s="70"/>
      <c r="G671" s="70"/>
      <c r="H671" s="70"/>
      <c r="I671" s="69"/>
      <c r="J671" s="167"/>
      <c r="K671" s="168"/>
      <c r="L671" s="168"/>
      <c r="M671" s="168"/>
      <c r="N671" s="169"/>
    </row>
    <row r="672" spans="1:14" ht="12.75">
      <c r="A672" s="133"/>
      <c r="B672" s="177"/>
      <c r="C672" s="62"/>
      <c r="D672" s="64"/>
      <c r="E672" s="80"/>
      <c r="F672" s="70"/>
      <c r="G672" s="70"/>
      <c r="H672" s="70"/>
      <c r="I672" s="69"/>
      <c r="J672" s="167"/>
      <c r="K672" s="168"/>
      <c r="L672" s="168"/>
      <c r="M672" s="168"/>
      <c r="N672" s="169"/>
    </row>
    <row r="673" spans="1:14" ht="12.75">
      <c r="A673" s="133"/>
      <c r="B673" s="177"/>
      <c r="C673" s="62"/>
      <c r="D673" s="64"/>
      <c r="E673" s="70"/>
      <c r="F673" s="70"/>
      <c r="G673" s="70"/>
      <c r="H673" s="70"/>
      <c r="I673" s="69"/>
      <c r="J673" s="167"/>
      <c r="K673" s="168"/>
      <c r="L673" s="168"/>
      <c r="M673" s="168"/>
      <c r="N673" s="169"/>
    </row>
    <row r="674" spans="1:14" ht="12.75">
      <c r="A674" s="133"/>
      <c r="B674" s="177"/>
      <c r="C674" s="62"/>
      <c r="D674" s="64"/>
      <c r="E674" s="70"/>
      <c r="F674" s="70"/>
      <c r="G674" s="70"/>
      <c r="H674" s="70"/>
      <c r="I674" s="69"/>
      <c r="J674" s="167"/>
      <c r="K674" s="168"/>
      <c r="L674" s="168"/>
      <c r="M674" s="168"/>
      <c r="N674" s="169"/>
    </row>
    <row r="675" spans="1:14" ht="12.75">
      <c r="A675" s="133"/>
      <c r="B675" s="177"/>
      <c r="C675" s="62"/>
      <c r="D675" s="64"/>
      <c r="E675" s="70"/>
      <c r="F675" s="70"/>
      <c r="G675" s="70"/>
      <c r="H675" s="70"/>
      <c r="I675" s="69"/>
      <c r="J675" s="167"/>
      <c r="K675" s="168"/>
      <c r="L675" s="168"/>
      <c r="M675" s="168"/>
      <c r="N675" s="169"/>
    </row>
    <row r="676" spans="1:14" ht="12.75">
      <c r="A676" s="133"/>
      <c r="B676" s="177"/>
      <c r="C676" s="62"/>
      <c r="D676" s="64"/>
      <c r="E676" s="70"/>
      <c r="F676" s="70"/>
      <c r="G676" s="70"/>
      <c r="H676" s="70"/>
      <c r="I676" s="69"/>
      <c r="J676" s="167"/>
      <c r="K676" s="168"/>
      <c r="L676" s="168"/>
      <c r="M676" s="168"/>
      <c r="N676" s="169"/>
    </row>
    <row r="677" spans="1:14" ht="12.75">
      <c r="A677" s="133"/>
      <c r="B677" s="177"/>
      <c r="C677" s="62"/>
      <c r="D677" s="64"/>
      <c r="E677" s="70"/>
      <c r="F677" s="70"/>
      <c r="G677" s="70"/>
      <c r="H677" s="70"/>
      <c r="I677" s="69"/>
      <c r="J677" s="167"/>
      <c r="K677" s="168"/>
      <c r="L677" s="168"/>
      <c r="M677" s="168"/>
      <c r="N677" s="169"/>
    </row>
    <row r="678" spans="1:14" ht="12.75">
      <c r="A678" s="133"/>
      <c r="B678" s="177"/>
      <c r="C678" s="62"/>
      <c r="D678" s="64"/>
      <c r="E678" s="70"/>
      <c r="F678" s="68"/>
      <c r="G678" s="68"/>
      <c r="H678" s="68"/>
      <c r="I678" s="69"/>
      <c r="J678" s="167"/>
      <c r="K678" s="168"/>
      <c r="L678" s="168"/>
      <c r="M678" s="168"/>
      <c r="N678" s="169"/>
    </row>
    <row r="679" spans="1:14" ht="12.75">
      <c r="A679" s="133"/>
      <c r="B679" s="178"/>
      <c r="C679" s="62"/>
      <c r="D679" s="71"/>
      <c r="E679" s="72"/>
      <c r="F679" s="73"/>
      <c r="G679" s="73"/>
      <c r="H679" s="73"/>
      <c r="I679" s="69"/>
      <c r="J679" s="170"/>
      <c r="K679" s="171"/>
      <c r="L679" s="171"/>
      <c r="M679" s="171"/>
      <c r="N679" s="172"/>
    </row>
    <row r="682" spans="1:14" ht="12.75">
      <c r="A682" s="173" t="s">
        <v>359</v>
      </c>
      <c r="B682" s="173" t="s">
        <v>360</v>
      </c>
      <c r="C682" s="88"/>
      <c r="D682" s="175" t="s">
        <v>105</v>
      </c>
      <c r="E682" s="132" t="s">
        <v>106</v>
      </c>
      <c r="F682" s="132" t="s">
        <v>107</v>
      </c>
      <c r="G682" s="132" t="s">
        <v>108</v>
      </c>
      <c r="H682" s="132" t="s">
        <v>109</v>
      </c>
      <c r="I682" s="90"/>
      <c r="J682" s="175" t="s">
        <v>110</v>
      </c>
      <c r="K682" s="175"/>
      <c r="L682" s="175"/>
      <c r="M682" s="175"/>
      <c r="N682" s="175"/>
    </row>
    <row r="683" spans="1:14" ht="12.75">
      <c r="A683" s="174"/>
      <c r="B683" s="174"/>
      <c r="C683" s="88"/>
      <c r="D683" s="174"/>
      <c r="E683" s="131" t="s">
        <v>111</v>
      </c>
      <c r="F683" s="92"/>
      <c r="G683" s="92"/>
      <c r="H683" s="92"/>
      <c r="I683" s="93"/>
      <c r="J683" s="174"/>
      <c r="K683" s="174"/>
      <c r="L683" s="174"/>
      <c r="M683" s="174"/>
      <c r="N683" s="174"/>
    </row>
    <row r="684" spans="1:14" ht="12.75">
      <c r="A684" s="133">
        <v>30</v>
      </c>
      <c r="B684" s="176" t="s">
        <v>694</v>
      </c>
      <c r="C684" s="63"/>
      <c r="D684" s="64" t="s">
        <v>677</v>
      </c>
      <c r="E684" s="65">
        <v>80</v>
      </c>
      <c r="F684" s="66"/>
      <c r="G684" s="66"/>
      <c r="H684" s="66"/>
      <c r="I684" s="67"/>
      <c r="J684" s="164" t="s">
        <v>697</v>
      </c>
      <c r="K684" s="165"/>
      <c r="L684" s="165"/>
      <c r="M684" s="165"/>
      <c r="N684" s="166"/>
    </row>
    <row r="685" spans="1:14" ht="12.75">
      <c r="A685" s="133"/>
      <c r="B685" s="177"/>
      <c r="C685" s="62"/>
      <c r="D685" s="64" t="s">
        <v>674</v>
      </c>
      <c r="E685" s="70">
        <v>80</v>
      </c>
      <c r="F685" s="68"/>
      <c r="G685" s="68"/>
      <c r="H685" s="68"/>
      <c r="I685" s="69"/>
      <c r="J685" s="167"/>
      <c r="K685" s="168"/>
      <c r="L685" s="168"/>
      <c r="M685" s="168"/>
      <c r="N685" s="169"/>
    </row>
    <row r="686" spans="1:14" ht="12.75">
      <c r="A686" s="133"/>
      <c r="B686" s="177"/>
      <c r="C686" s="62"/>
      <c r="D686" s="64" t="s">
        <v>675</v>
      </c>
      <c r="E686" s="80">
        <v>80</v>
      </c>
      <c r="F686" s="70"/>
      <c r="G686" s="70"/>
      <c r="H686" s="70"/>
      <c r="I686" s="69"/>
      <c r="J686" s="167"/>
      <c r="K686" s="168"/>
      <c r="L686" s="168"/>
      <c r="M686" s="168"/>
      <c r="N686" s="169"/>
    </row>
    <row r="687" spans="1:14" ht="12.75">
      <c r="A687" s="133"/>
      <c r="B687" s="177"/>
      <c r="C687" s="62"/>
      <c r="D687" s="64" t="s">
        <v>695</v>
      </c>
      <c r="E687" s="80">
        <v>60</v>
      </c>
      <c r="F687" s="70"/>
      <c r="G687" s="70"/>
      <c r="H687" s="70"/>
      <c r="I687" s="69"/>
      <c r="J687" s="167"/>
      <c r="K687" s="168"/>
      <c r="L687" s="168"/>
      <c r="M687" s="168"/>
      <c r="N687" s="169"/>
    </row>
    <row r="688" spans="1:14" ht="12.75">
      <c r="A688" s="133"/>
      <c r="B688" s="177"/>
      <c r="C688" s="62"/>
      <c r="D688" s="64" t="s">
        <v>579</v>
      </c>
      <c r="E688" s="80">
        <v>10</v>
      </c>
      <c r="F688" s="70"/>
      <c r="G688" s="70"/>
      <c r="H688" s="70"/>
      <c r="I688" s="69"/>
      <c r="J688" s="167"/>
      <c r="K688" s="168"/>
      <c r="L688" s="168"/>
      <c r="M688" s="168"/>
      <c r="N688" s="169"/>
    </row>
    <row r="689" spans="1:14" ht="12.75">
      <c r="A689" s="133"/>
      <c r="B689" s="177"/>
      <c r="C689" s="62"/>
      <c r="D689" s="64" t="s">
        <v>119</v>
      </c>
      <c r="E689" s="80">
        <v>10</v>
      </c>
      <c r="F689" s="70"/>
      <c r="G689" s="70"/>
      <c r="H689" s="70"/>
      <c r="I689" s="69"/>
      <c r="J689" s="167"/>
      <c r="K689" s="168"/>
      <c r="L689" s="168"/>
      <c r="M689" s="168"/>
      <c r="N689" s="169"/>
    </row>
    <row r="690" spans="1:14" ht="12.75">
      <c r="A690" s="133"/>
      <c r="B690" s="177"/>
      <c r="C690" s="62"/>
      <c r="D690" s="64" t="s">
        <v>696</v>
      </c>
      <c r="E690" s="80">
        <v>10</v>
      </c>
      <c r="F690" s="70"/>
      <c r="G690" s="70"/>
      <c r="H690" s="70"/>
      <c r="I690" s="69"/>
      <c r="J690" s="167"/>
      <c r="K690" s="168"/>
      <c r="L690" s="168"/>
      <c r="M690" s="168"/>
      <c r="N690" s="169"/>
    </row>
    <row r="691" spans="1:14" ht="12.75">
      <c r="A691" s="133"/>
      <c r="B691" s="177"/>
      <c r="C691" s="62"/>
      <c r="D691" s="64" t="s">
        <v>567</v>
      </c>
      <c r="E691" s="80">
        <v>3</v>
      </c>
      <c r="F691" s="70"/>
      <c r="G691" s="70"/>
      <c r="H691" s="70"/>
      <c r="I691" s="69"/>
      <c r="J691" s="167"/>
      <c r="K691" s="168"/>
      <c r="L691" s="168"/>
      <c r="M691" s="168"/>
      <c r="N691" s="169"/>
    </row>
    <row r="692" spans="1:14" ht="12.75">
      <c r="A692" s="133"/>
      <c r="B692" s="177"/>
      <c r="C692" s="62"/>
      <c r="D692" s="64" t="s">
        <v>116</v>
      </c>
      <c r="E692" s="80">
        <v>0.1</v>
      </c>
      <c r="F692" s="70"/>
      <c r="G692" s="70"/>
      <c r="H692" s="70"/>
      <c r="I692" s="69"/>
      <c r="J692" s="167"/>
      <c r="K692" s="168"/>
      <c r="L692" s="168"/>
      <c r="M692" s="168"/>
      <c r="N692" s="169"/>
    </row>
    <row r="693" spans="1:14" ht="12.75">
      <c r="A693" s="133"/>
      <c r="B693" s="177"/>
      <c r="C693" s="62"/>
      <c r="D693" s="64" t="s">
        <v>544</v>
      </c>
      <c r="E693" s="80" t="s">
        <v>170</v>
      </c>
      <c r="F693" s="70"/>
      <c r="G693" s="70"/>
      <c r="H693" s="70"/>
      <c r="I693" s="69"/>
      <c r="J693" s="167"/>
      <c r="K693" s="168"/>
      <c r="L693" s="168"/>
      <c r="M693" s="168"/>
      <c r="N693" s="169"/>
    </row>
    <row r="694" spans="1:14" ht="12.75">
      <c r="A694" s="133"/>
      <c r="B694" s="177"/>
      <c r="C694" s="62"/>
      <c r="D694" s="64"/>
      <c r="E694" s="80"/>
      <c r="F694" s="70"/>
      <c r="G694" s="70"/>
      <c r="H694" s="70"/>
      <c r="I694" s="69"/>
      <c r="J694" s="167"/>
      <c r="K694" s="168"/>
      <c r="L694" s="168"/>
      <c r="M694" s="168"/>
      <c r="N694" s="169"/>
    </row>
    <row r="695" spans="1:14" ht="12.75">
      <c r="A695" s="133"/>
      <c r="B695" s="177"/>
      <c r="C695" s="62"/>
      <c r="D695" s="64"/>
      <c r="E695" s="80"/>
      <c r="F695" s="70"/>
      <c r="G695" s="70"/>
      <c r="H695" s="70"/>
      <c r="I695" s="69"/>
      <c r="J695" s="167"/>
      <c r="K695" s="168"/>
      <c r="L695" s="168"/>
      <c r="M695" s="168"/>
      <c r="N695" s="169"/>
    </row>
    <row r="696" spans="1:14" ht="12.75">
      <c r="A696" s="133"/>
      <c r="B696" s="177"/>
      <c r="C696" s="62"/>
      <c r="D696" s="64"/>
      <c r="E696" s="80"/>
      <c r="F696" s="70"/>
      <c r="G696" s="70"/>
      <c r="H696" s="70"/>
      <c r="I696" s="69"/>
      <c r="J696" s="167"/>
      <c r="K696" s="168"/>
      <c r="L696" s="168"/>
      <c r="M696" s="168"/>
      <c r="N696" s="169"/>
    </row>
    <row r="697" spans="1:14" ht="12.75">
      <c r="A697" s="133"/>
      <c r="B697" s="177"/>
      <c r="C697" s="62"/>
      <c r="D697" s="64"/>
      <c r="E697" s="80"/>
      <c r="F697" s="70"/>
      <c r="G697" s="70"/>
      <c r="H697" s="70"/>
      <c r="I697" s="69"/>
      <c r="J697" s="167"/>
      <c r="K697" s="168"/>
      <c r="L697" s="168"/>
      <c r="M697" s="168"/>
      <c r="N697" s="169"/>
    </row>
    <row r="698" spans="1:14" ht="12.75">
      <c r="A698" s="133"/>
      <c r="B698" s="177"/>
      <c r="C698" s="62"/>
      <c r="D698" s="64"/>
      <c r="E698" s="70"/>
      <c r="F698" s="70"/>
      <c r="G698" s="70"/>
      <c r="H698" s="70"/>
      <c r="I698" s="69"/>
      <c r="J698" s="167"/>
      <c r="K698" s="168"/>
      <c r="L698" s="168"/>
      <c r="M698" s="168"/>
      <c r="N698" s="169"/>
    </row>
    <row r="699" spans="1:14" ht="12.75">
      <c r="A699" s="133"/>
      <c r="B699" s="177"/>
      <c r="C699" s="62"/>
      <c r="D699" s="64"/>
      <c r="E699" s="70"/>
      <c r="F699" s="70"/>
      <c r="G699" s="70"/>
      <c r="H699" s="70"/>
      <c r="I699" s="69"/>
      <c r="J699" s="167"/>
      <c r="K699" s="168"/>
      <c r="L699" s="168"/>
      <c r="M699" s="168"/>
      <c r="N699" s="169"/>
    </row>
    <row r="700" spans="1:14" ht="12.75">
      <c r="A700" s="133"/>
      <c r="B700" s="177"/>
      <c r="C700" s="62"/>
      <c r="D700" s="64"/>
      <c r="E700" s="70"/>
      <c r="F700" s="70"/>
      <c r="G700" s="70"/>
      <c r="H700" s="70"/>
      <c r="I700" s="69"/>
      <c r="J700" s="167"/>
      <c r="K700" s="168"/>
      <c r="L700" s="168"/>
      <c r="M700" s="168"/>
      <c r="N700" s="169"/>
    </row>
    <row r="701" spans="1:14" ht="12.75">
      <c r="A701" s="133"/>
      <c r="B701" s="177"/>
      <c r="C701" s="62"/>
      <c r="D701" s="64"/>
      <c r="E701" s="70"/>
      <c r="F701" s="70"/>
      <c r="G701" s="70"/>
      <c r="H701" s="70"/>
      <c r="I701" s="69"/>
      <c r="J701" s="167"/>
      <c r="K701" s="168"/>
      <c r="L701" s="168"/>
      <c r="M701" s="168"/>
      <c r="N701" s="169"/>
    </row>
    <row r="702" spans="1:14" ht="12.75">
      <c r="A702" s="133"/>
      <c r="B702" s="177"/>
      <c r="C702" s="62"/>
      <c r="D702" s="64"/>
      <c r="E702" s="70"/>
      <c r="F702" s="70"/>
      <c r="G702" s="70"/>
      <c r="H702" s="70"/>
      <c r="I702" s="69"/>
      <c r="J702" s="167"/>
      <c r="K702" s="168"/>
      <c r="L702" s="168"/>
      <c r="M702" s="168"/>
      <c r="N702" s="169"/>
    </row>
    <row r="703" spans="1:14" ht="12.75">
      <c r="A703" s="133"/>
      <c r="B703" s="177"/>
      <c r="C703" s="62"/>
      <c r="D703" s="64"/>
      <c r="E703" s="70"/>
      <c r="F703" s="68"/>
      <c r="G703" s="68"/>
      <c r="H703" s="68"/>
      <c r="I703" s="69"/>
      <c r="J703" s="167"/>
      <c r="K703" s="168"/>
      <c r="L703" s="168"/>
      <c r="M703" s="168"/>
      <c r="N703" s="169"/>
    </row>
    <row r="704" spans="1:14" ht="12.75">
      <c r="A704" s="133"/>
      <c r="B704" s="178"/>
      <c r="C704" s="62"/>
      <c r="D704" s="71"/>
      <c r="E704" s="72"/>
      <c r="F704" s="73"/>
      <c r="G704" s="73"/>
      <c r="H704" s="73"/>
      <c r="I704" s="69"/>
      <c r="J704" s="170"/>
      <c r="K704" s="171"/>
      <c r="L704" s="171"/>
      <c r="M704" s="171"/>
      <c r="N704" s="172"/>
    </row>
  </sheetData>
  <sheetProtection/>
  <mergeCells count="168">
    <mergeCell ref="B659:B679"/>
    <mergeCell ref="J659:N679"/>
    <mergeCell ref="A682:A683"/>
    <mergeCell ref="B682:B683"/>
    <mergeCell ref="D682:D683"/>
    <mergeCell ref="J682:N683"/>
    <mergeCell ref="B684:B704"/>
    <mergeCell ref="J684:N704"/>
    <mergeCell ref="A632:A633"/>
    <mergeCell ref="B632:B633"/>
    <mergeCell ref="D632:D633"/>
    <mergeCell ref="J632:N633"/>
    <mergeCell ref="B634:B654"/>
    <mergeCell ref="J634:N654"/>
    <mergeCell ref="A657:A658"/>
    <mergeCell ref="B657:B658"/>
    <mergeCell ref="D657:D658"/>
    <mergeCell ref="J657:N658"/>
    <mergeCell ref="B584:B604"/>
    <mergeCell ref="J584:N604"/>
    <mergeCell ref="A607:A608"/>
    <mergeCell ref="B607:B608"/>
    <mergeCell ref="D607:D608"/>
    <mergeCell ref="J607:N608"/>
    <mergeCell ref="B609:B629"/>
    <mergeCell ref="J609:N629"/>
    <mergeCell ref="A582:A583"/>
    <mergeCell ref="B582:B583"/>
    <mergeCell ref="D582:D583"/>
    <mergeCell ref="J582:N583"/>
    <mergeCell ref="B534:B554"/>
    <mergeCell ref="J534:N554"/>
    <mergeCell ref="A557:A558"/>
    <mergeCell ref="B557:B558"/>
    <mergeCell ref="D557:D558"/>
    <mergeCell ref="J557:N558"/>
    <mergeCell ref="B507:B508"/>
    <mergeCell ref="D507:D508"/>
    <mergeCell ref="J507:N508"/>
    <mergeCell ref="B509:B529"/>
    <mergeCell ref="J509:N529"/>
    <mergeCell ref="B559:B579"/>
    <mergeCell ref="J559:N579"/>
    <mergeCell ref="B532:B533"/>
    <mergeCell ref="D532:D533"/>
    <mergeCell ref="J532:N533"/>
    <mergeCell ref="A407:A408"/>
    <mergeCell ref="A432:A433"/>
    <mergeCell ref="A457:A458"/>
    <mergeCell ref="B409:B429"/>
    <mergeCell ref="J409:N429"/>
    <mergeCell ref="B432:B433"/>
    <mergeCell ref="A507:A508"/>
    <mergeCell ref="A357:A358"/>
    <mergeCell ref="A182:A183"/>
    <mergeCell ref="A232:A233"/>
    <mergeCell ref="A257:A258"/>
    <mergeCell ref="A207:A208"/>
    <mergeCell ref="A532:A533"/>
    <mergeCell ref="A382:A383"/>
    <mergeCell ref="A32:A33"/>
    <mergeCell ref="A57:A58"/>
    <mergeCell ref="A82:A83"/>
    <mergeCell ref="A107:A108"/>
    <mergeCell ref="A132:A133"/>
    <mergeCell ref="A157:A158"/>
    <mergeCell ref="A282:A283"/>
    <mergeCell ref="A307:A308"/>
    <mergeCell ref="A332:A333"/>
    <mergeCell ref="B7:B8"/>
    <mergeCell ref="D7:D8"/>
    <mergeCell ref="J7:N8"/>
    <mergeCell ref="B9:B29"/>
    <mergeCell ref="J9:N29"/>
    <mergeCell ref="A7:A8"/>
    <mergeCell ref="B57:B58"/>
    <mergeCell ref="D57:D58"/>
    <mergeCell ref="J57:N58"/>
    <mergeCell ref="B59:B79"/>
    <mergeCell ref="J59:N79"/>
    <mergeCell ref="B82:B83"/>
    <mergeCell ref="D82:D83"/>
    <mergeCell ref="J82:N83"/>
    <mergeCell ref="B32:B33"/>
    <mergeCell ref="D32:D33"/>
    <mergeCell ref="J32:N33"/>
    <mergeCell ref="B34:B54"/>
    <mergeCell ref="J34:N54"/>
    <mergeCell ref="B107:B108"/>
    <mergeCell ref="D107:D108"/>
    <mergeCell ref="J107:N108"/>
    <mergeCell ref="B84:B104"/>
    <mergeCell ref="J84:N104"/>
    <mergeCell ref="B159:B179"/>
    <mergeCell ref="J159:N179"/>
    <mergeCell ref="B109:B129"/>
    <mergeCell ref="J109:N129"/>
    <mergeCell ref="B132:B133"/>
    <mergeCell ref="D132:D133"/>
    <mergeCell ref="J132:N133"/>
    <mergeCell ref="B134:B154"/>
    <mergeCell ref="J134:N154"/>
    <mergeCell ref="B182:B183"/>
    <mergeCell ref="D182:D183"/>
    <mergeCell ref="J182:N183"/>
    <mergeCell ref="B184:B204"/>
    <mergeCell ref="J184:N204"/>
    <mergeCell ref="B157:B158"/>
    <mergeCell ref="D157:D158"/>
    <mergeCell ref="J157:N158"/>
    <mergeCell ref="B207:B208"/>
    <mergeCell ref="D207:D208"/>
    <mergeCell ref="J207:N208"/>
    <mergeCell ref="B209:B229"/>
    <mergeCell ref="J209:N229"/>
    <mergeCell ref="B257:B258"/>
    <mergeCell ref="D257:D258"/>
    <mergeCell ref="J257:N258"/>
    <mergeCell ref="B259:B279"/>
    <mergeCell ref="J259:N279"/>
    <mergeCell ref="B282:B283"/>
    <mergeCell ref="D282:D283"/>
    <mergeCell ref="J282:N283"/>
    <mergeCell ref="B232:B233"/>
    <mergeCell ref="D232:D233"/>
    <mergeCell ref="J232:N233"/>
    <mergeCell ref="B234:B254"/>
    <mergeCell ref="J234:N254"/>
    <mergeCell ref="B332:B333"/>
    <mergeCell ref="D332:D333"/>
    <mergeCell ref="J332:N333"/>
    <mergeCell ref="B334:B354"/>
    <mergeCell ref="J334:N354"/>
    <mergeCell ref="B357:B358"/>
    <mergeCell ref="D357:D358"/>
    <mergeCell ref="J357:N358"/>
    <mergeCell ref="B284:B304"/>
    <mergeCell ref="J284:N304"/>
    <mergeCell ref="B307:B308"/>
    <mergeCell ref="D307:D308"/>
    <mergeCell ref="J307:N308"/>
    <mergeCell ref="B309:B329"/>
    <mergeCell ref="J309:N329"/>
    <mergeCell ref="B359:B379"/>
    <mergeCell ref="J359:N379"/>
    <mergeCell ref="B382:B383"/>
    <mergeCell ref="D382:D383"/>
    <mergeCell ref="J382:N383"/>
    <mergeCell ref="B407:B408"/>
    <mergeCell ref="D407:D408"/>
    <mergeCell ref="J407:N408"/>
    <mergeCell ref="B384:B404"/>
    <mergeCell ref="J384:N404"/>
    <mergeCell ref="D432:D433"/>
    <mergeCell ref="J432:N433"/>
    <mergeCell ref="A482:A483"/>
    <mergeCell ref="B482:B483"/>
    <mergeCell ref="D482:D483"/>
    <mergeCell ref="J482:N483"/>
    <mergeCell ref="B484:B504"/>
    <mergeCell ref="J484:N504"/>
    <mergeCell ref="B434:B454"/>
    <mergeCell ref="J434:N454"/>
    <mergeCell ref="B457:B458"/>
    <mergeCell ref="D457:D458"/>
    <mergeCell ref="J457:N458"/>
    <mergeCell ref="B459:B479"/>
    <mergeCell ref="J459:N47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7"/>
  <sheetViews>
    <sheetView zoomScale="70" zoomScaleNormal="70" zoomScalePageLayoutView="0" workbookViewId="0" topLeftCell="A618">
      <selection activeCell="A647" sqref="A647"/>
    </sheetView>
  </sheetViews>
  <sheetFormatPr defaultColWidth="9.140625" defaultRowHeight="12.75"/>
  <cols>
    <col min="1" max="1" width="9.140625" style="63" customWidth="1"/>
    <col min="2" max="2" width="24.421875" style="0" customWidth="1"/>
    <col min="3" max="3" width="1.1484375" style="0" customWidth="1"/>
    <col min="4" max="4" width="32.57421875" style="0" customWidth="1"/>
    <col min="5" max="5" width="10.57421875" style="0" customWidth="1"/>
    <col min="6" max="8" width="0" style="0" hidden="1" customWidth="1"/>
    <col min="9" max="9" width="1.421875" style="0" customWidth="1"/>
    <col min="10" max="12" width="9.57421875" style="0" customWidth="1"/>
    <col min="13" max="13" width="10.00390625" style="0" customWidth="1"/>
    <col min="14" max="14" width="9.8515625" style="0" customWidth="1"/>
  </cols>
  <sheetData>
    <row r="1" spans="2:14" ht="12.75"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2:14" ht="12.75">
      <c r="B2" s="61"/>
      <c r="C2" s="62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.75">
      <c r="B3" s="61"/>
      <c r="C3" s="62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2:14" ht="12.75">
      <c r="B4" s="61"/>
      <c r="C4" s="62"/>
      <c r="D4" s="86" t="s">
        <v>361</v>
      </c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2:14" ht="12.75">
      <c r="B5" s="61"/>
      <c r="C5" s="62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2:14" ht="14.25" customHeight="1">
      <c r="B6" s="61"/>
      <c r="C6" s="62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2:14" ht="12.75">
      <c r="B7" s="61"/>
      <c r="C7" s="62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2.75">
      <c r="A8" s="173" t="s">
        <v>359</v>
      </c>
      <c r="B8" s="173" t="s">
        <v>360</v>
      </c>
      <c r="C8" s="88"/>
      <c r="D8" s="175" t="s">
        <v>105</v>
      </c>
      <c r="E8" s="89" t="s">
        <v>106</v>
      </c>
      <c r="F8" s="89" t="s">
        <v>107</v>
      </c>
      <c r="G8" s="89" t="s">
        <v>108</v>
      </c>
      <c r="H8" s="89" t="s">
        <v>109</v>
      </c>
      <c r="I8" s="90"/>
      <c r="J8" s="175" t="s">
        <v>110</v>
      </c>
      <c r="K8" s="175"/>
      <c r="L8" s="175"/>
      <c r="M8" s="175"/>
      <c r="N8" s="175"/>
    </row>
    <row r="9" spans="1:14" ht="12.75">
      <c r="A9" s="174"/>
      <c r="B9" s="174"/>
      <c r="C9" s="88"/>
      <c r="D9" s="174"/>
      <c r="E9" s="91" t="s">
        <v>111</v>
      </c>
      <c r="F9" s="92"/>
      <c r="G9" s="92"/>
      <c r="H9" s="92"/>
      <c r="I9" s="93"/>
      <c r="J9" s="174"/>
      <c r="K9" s="174"/>
      <c r="L9" s="174"/>
      <c r="M9" s="174"/>
      <c r="N9" s="174"/>
    </row>
    <row r="10" spans="1:14" ht="12.75">
      <c r="A10" s="133">
        <v>4</v>
      </c>
      <c r="B10" s="176" t="s">
        <v>250</v>
      </c>
      <c r="C10" s="63"/>
      <c r="D10" s="64" t="s">
        <v>204</v>
      </c>
      <c r="E10" s="65">
        <v>80</v>
      </c>
      <c r="F10" s="66" t="s">
        <v>113</v>
      </c>
      <c r="G10" s="66" t="s">
        <v>113</v>
      </c>
      <c r="H10" s="66" t="s">
        <v>113</v>
      </c>
      <c r="I10" s="67"/>
      <c r="J10" s="164" t="s">
        <v>251</v>
      </c>
      <c r="K10" s="165"/>
      <c r="L10" s="165"/>
      <c r="M10" s="165"/>
      <c r="N10" s="166"/>
    </row>
    <row r="11" spans="1:14" ht="12.75">
      <c r="A11" s="133"/>
      <c r="B11" s="177"/>
      <c r="C11" s="62"/>
      <c r="D11" s="64" t="s">
        <v>166</v>
      </c>
      <c r="E11" s="70">
        <v>35</v>
      </c>
      <c r="F11" s="68" t="e">
        <f>+((+#REF!*4)*100)/#REF!</f>
        <v>#REF!</v>
      </c>
      <c r="G11" s="68" t="e">
        <f>+((+#REF!*4)*100)/#REF!</f>
        <v>#REF!</v>
      </c>
      <c r="H11" s="68" t="e">
        <f>+((+#REF!*4)*100)/#REF!</f>
        <v>#REF!</v>
      </c>
      <c r="I11" s="69"/>
      <c r="J11" s="167"/>
      <c r="K11" s="168"/>
      <c r="L11" s="168"/>
      <c r="M11" s="168"/>
      <c r="N11" s="169"/>
    </row>
    <row r="12" spans="1:14" ht="12.75">
      <c r="A12" s="133"/>
      <c r="B12" s="177"/>
      <c r="C12" s="62"/>
      <c r="D12" s="64" t="s">
        <v>228</v>
      </c>
      <c r="E12" s="70">
        <v>25</v>
      </c>
      <c r="F12" s="70" t="e">
        <f>+((+#REF!*4)*100)/#REF!</f>
        <v>#REF!</v>
      </c>
      <c r="G12" s="70" t="e">
        <f>+((+#REF!*4)*100)/#REF!</f>
        <v>#REF!</v>
      </c>
      <c r="H12" s="70" t="e">
        <f>+((+#REF!*4)*100)/#REF!</f>
        <v>#REF!</v>
      </c>
      <c r="I12" s="69"/>
      <c r="J12" s="167"/>
      <c r="K12" s="168"/>
      <c r="L12" s="168"/>
      <c r="M12" s="168"/>
      <c r="N12" s="169"/>
    </row>
    <row r="13" spans="1:14" ht="12.75">
      <c r="A13" s="133"/>
      <c r="B13" s="177"/>
      <c r="C13" s="62"/>
      <c r="D13" s="64" t="s">
        <v>167</v>
      </c>
      <c r="E13" s="70">
        <v>25</v>
      </c>
      <c r="F13" s="70" t="e">
        <f>+((+#REF!*4)*100)/#REF!</f>
        <v>#REF!</v>
      </c>
      <c r="G13" s="70" t="e">
        <f>+((+#REF!*4)*100)/#REF!</f>
        <v>#REF!</v>
      </c>
      <c r="H13" s="70" t="e">
        <f>+((+#REF!*4)*100)/#REF!</f>
        <v>#REF!</v>
      </c>
      <c r="I13" s="69"/>
      <c r="J13" s="167"/>
      <c r="K13" s="168"/>
      <c r="L13" s="168"/>
      <c r="M13" s="168"/>
      <c r="N13" s="169"/>
    </row>
    <row r="14" spans="1:14" ht="12.75">
      <c r="A14" s="133"/>
      <c r="B14" s="177"/>
      <c r="C14" s="62"/>
      <c r="D14" s="64" t="s">
        <v>252</v>
      </c>
      <c r="E14" s="70">
        <v>20</v>
      </c>
      <c r="F14" s="70" t="e">
        <f>+((+#REF!*4)*100)/#REF!</f>
        <v>#REF!</v>
      </c>
      <c r="G14" s="70" t="e">
        <f>+((+#REF!*4)*100)/#REF!</f>
        <v>#REF!</v>
      </c>
      <c r="H14" s="70" t="e">
        <f>+((+#REF!*4)*100)/#REF!</f>
        <v>#REF!</v>
      </c>
      <c r="I14" s="69"/>
      <c r="J14" s="167"/>
      <c r="K14" s="168"/>
      <c r="L14" s="168"/>
      <c r="M14" s="168"/>
      <c r="N14" s="169"/>
    </row>
    <row r="15" spans="1:14" ht="12.75">
      <c r="A15" s="133"/>
      <c r="B15" s="177"/>
      <c r="C15" s="62"/>
      <c r="D15" s="64" t="s">
        <v>168</v>
      </c>
      <c r="E15" s="70">
        <v>3</v>
      </c>
      <c r="F15" s="70" t="e">
        <f>+((+#REF!*4)*100)/#REF!</f>
        <v>#REF!</v>
      </c>
      <c r="G15" s="70" t="e">
        <f>+((+#REF!*4)*100)/#REF!</f>
        <v>#REF!</v>
      </c>
      <c r="H15" s="70" t="e">
        <f>+((+#REF!*4)*100)/#REF!</f>
        <v>#REF!</v>
      </c>
      <c r="I15" s="69"/>
      <c r="J15" s="167"/>
      <c r="K15" s="168"/>
      <c r="L15" s="168"/>
      <c r="M15" s="168"/>
      <c r="N15" s="169"/>
    </row>
    <row r="16" spans="1:14" ht="12.75">
      <c r="A16" s="133"/>
      <c r="B16" s="177"/>
      <c r="C16" s="62"/>
      <c r="D16" s="64" t="s">
        <v>116</v>
      </c>
      <c r="E16" s="70">
        <v>0.2</v>
      </c>
      <c r="F16" s="70" t="e">
        <f>+((+#REF!*4)*100)/#REF!</f>
        <v>#REF!</v>
      </c>
      <c r="G16" s="70" t="e">
        <f>+((+#REF!*4)*100)/#REF!</f>
        <v>#REF!</v>
      </c>
      <c r="H16" s="70" t="e">
        <f>+((+#REF!*4)*100)/#REF!</f>
        <v>#REF!</v>
      </c>
      <c r="I16" s="69"/>
      <c r="J16" s="167"/>
      <c r="K16" s="168"/>
      <c r="L16" s="168"/>
      <c r="M16" s="168"/>
      <c r="N16" s="169"/>
    </row>
    <row r="17" spans="1:14" ht="12.75">
      <c r="A17" s="133"/>
      <c r="B17" s="177"/>
      <c r="C17" s="62"/>
      <c r="D17" s="64" t="s">
        <v>169</v>
      </c>
      <c r="E17" s="80" t="s">
        <v>170</v>
      </c>
      <c r="F17" s="70" t="e">
        <f>+((+#REF!*4)*100)/#REF!</f>
        <v>#REF!</v>
      </c>
      <c r="G17" s="70" t="e">
        <f>+((+#REF!*4)*100)/#REF!</f>
        <v>#REF!</v>
      </c>
      <c r="H17" s="70" t="e">
        <f>+((+#REF!*4)*100)/#REF!</f>
        <v>#REF!</v>
      </c>
      <c r="I17" s="69"/>
      <c r="J17" s="167"/>
      <c r="K17" s="168"/>
      <c r="L17" s="168"/>
      <c r="M17" s="168"/>
      <c r="N17" s="169"/>
    </row>
    <row r="18" spans="1:14" ht="12.75">
      <c r="A18" s="133"/>
      <c r="B18" s="177"/>
      <c r="C18" s="62"/>
      <c r="D18" s="64" t="s">
        <v>117</v>
      </c>
      <c r="E18" s="70">
        <v>1</v>
      </c>
      <c r="F18" s="70" t="e">
        <f>+((+#REF!*4)*100)/#REF!</f>
        <v>#REF!</v>
      </c>
      <c r="G18" s="70" t="e">
        <f>+((+#REF!*4)*100)/#REF!</f>
        <v>#REF!</v>
      </c>
      <c r="H18" s="70" t="e">
        <f>+((+#REF!*4)*100)/#REF!</f>
        <v>#REF!</v>
      </c>
      <c r="I18" s="69"/>
      <c r="J18" s="167"/>
      <c r="K18" s="168"/>
      <c r="L18" s="168"/>
      <c r="M18" s="168"/>
      <c r="N18" s="169"/>
    </row>
    <row r="19" spans="1:14" ht="12.75">
      <c r="A19" s="133"/>
      <c r="B19" s="177"/>
      <c r="C19" s="62"/>
      <c r="D19" s="64" t="s">
        <v>253</v>
      </c>
      <c r="E19" s="70">
        <v>200</v>
      </c>
      <c r="F19" s="70" t="e">
        <f>+((+#REF!*4)*100)/#REF!</f>
        <v>#REF!</v>
      </c>
      <c r="G19" s="70" t="e">
        <f>+((+#REF!*4)*100)/#REF!</f>
        <v>#REF!</v>
      </c>
      <c r="H19" s="70" t="e">
        <f>+((+#REF!*4)*100)/#REF!</f>
        <v>#REF!</v>
      </c>
      <c r="I19" s="69"/>
      <c r="J19" s="167"/>
      <c r="K19" s="168"/>
      <c r="L19" s="168"/>
      <c r="M19" s="168"/>
      <c r="N19" s="169"/>
    </row>
    <row r="20" spans="1:14" ht="12.75">
      <c r="A20" s="133"/>
      <c r="B20" s="177"/>
      <c r="C20" s="62"/>
      <c r="D20" s="64"/>
      <c r="E20" s="70"/>
      <c r="F20" s="70" t="e">
        <f>+((+#REF!*4)*100)/#REF!</f>
        <v>#REF!</v>
      </c>
      <c r="G20" s="70" t="e">
        <f>+((+#REF!*4)*100)/#REF!</f>
        <v>#REF!</v>
      </c>
      <c r="H20" s="70" t="e">
        <f>+((+#REF!*4)*100)/#REF!</f>
        <v>#REF!</v>
      </c>
      <c r="I20" s="69"/>
      <c r="J20" s="167"/>
      <c r="K20" s="168"/>
      <c r="L20" s="168"/>
      <c r="M20" s="168"/>
      <c r="N20" s="169"/>
    </row>
    <row r="21" spans="1:14" ht="12.75">
      <c r="A21" s="133"/>
      <c r="B21" s="177"/>
      <c r="C21" s="62"/>
      <c r="D21" s="64"/>
      <c r="E21" s="70"/>
      <c r="F21" s="70" t="e">
        <f>+((+#REF!*4)*100)/#REF!</f>
        <v>#REF!</v>
      </c>
      <c r="G21" s="70" t="e">
        <f>+((+#REF!*4)*100)/#REF!</f>
        <v>#REF!</v>
      </c>
      <c r="H21" s="70" t="e">
        <f>+((+#REF!*4)*100)/#REF!</f>
        <v>#REF!</v>
      </c>
      <c r="I21" s="69"/>
      <c r="J21" s="167"/>
      <c r="K21" s="168"/>
      <c r="L21" s="168"/>
      <c r="M21" s="168"/>
      <c r="N21" s="169"/>
    </row>
    <row r="22" spans="1:14" ht="12.75">
      <c r="A22" s="133"/>
      <c r="B22" s="177"/>
      <c r="C22" s="62"/>
      <c r="D22" s="64"/>
      <c r="E22" s="70"/>
      <c r="F22" s="70" t="e">
        <f>+((+#REF!*4)*100)/#REF!</f>
        <v>#REF!</v>
      </c>
      <c r="G22" s="70" t="e">
        <f>+((+#REF!*4)*100)/#REF!</f>
        <v>#REF!</v>
      </c>
      <c r="H22" s="70" t="e">
        <f>+((+#REF!*4)*100)/#REF!</f>
        <v>#REF!</v>
      </c>
      <c r="I22" s="69"/>
      <c r="J22" s="167"/>
      <c r="K22" s="168"/>
      <c r="L22" s="168"/>
      <c r="M22" s="168"/>
      <c r="N22" s="169"/>
    </row>
    <row r="23" spans="1:14" ht="12.75">
      <c r="A23" s="133"/>
      <c r="B23" s="177"/>
      <c r="C23" s="62"/>
      <c r="D23" s="64"/>
      <c r="E23" s="70"/>
      <c r="F23" s="70" t="e">
        <f>+((+#REF!*4)*100)/#REF!</f>
        <v>#REF!</v>
      </c>
      <c r="G23" s="70" t="e">
        <f>+((+#REF!*4)*100)/#REF!</f>
        <v>#REF!</v>
      </c>
      <c r="H23" s="70" t="e">
        <f>+((+#REF!*4)*100)/#REF!</f>
        <v>#REF!</v>
      </c>
      <c r="I23" s="69"/>
      <c r="J23" s="167"/>
      <c r="K23" s="168"/>
      <c r="L23" s="168"/>
      <c r="M23" s="168"/>
      <c r="N23" s="169"/>
    </row>
    <row r="24" spans="1:14" ht="12.75">
      <c r="A24" s="133"/>
      <c r="B24" s="177"/>
      <c r="C24" s="62"/>
      <c r="D24" s="64"/>
      <c r="E24" s="70"/>
      <c r="F24" s="70" t="e">
        <f>+((+#REF!*4)*100)/#REF!</f>
        <v>#REF!</v>
      </c>
      <c r="G24" s="70" t="e">
        <f>+((+#REF!*4)*100)/#REF!</f>
        <v>#REF!</v>
      </c>
      <c r="H24" s="70" t="e">
        <f>+((+#REF!*4)*100)/#REF!</f>
        <v>#REF!</v>
      </c>
      <c r="I24" s="69"/>
      <c r="J24" s="167"/>
      <c r="K24" s="168"/>
      <c r="L24" s="168"/>
      <c r="M24" s="168"/>
      <c r="N24" s="169"/>
    </row>
    <row r="25" spans="1:14" ht="12.75">
      <c r="A25" s="133"/>
      <c r="B25" s="177"/>
      <c r="C25" s="62"/>
      <c r="D25" s="64"/>
      <c r="E25" s="70"/>
      <c r="F25" s="70" t="e">
        <f>+((+#REF!*4)*100)/#REF!</f>
        <v>#REF!</v>
      </c>
      <c r="G25" s="70" t="e">
        <f>+((+#REF!*4)*100)/#REF!</f>
        <v>#REF!</v>
      </c>
      <c r="H25" s="70" t="e">
        <f>+((+#REF!*4)*100)/#REF!</f>
        <v>#REF!</v>
      </c>
      <c r="I25" s="69"/>
      <c r="J25" s="167"/>
      <c r="K25" s="168"/>
      <c r="L25" s="168"/>
      <c r="M25" s="168"/>
      <c r="N25" s="169"/>
    </row>
    <row r="26" spans="1:14" ht="12.75">
      <c r="A26" s="133"/>
      <c r="B26" s="177"/>
      <c r="C26" s="62"/>
      <c r="D26" s="64"/>
      <c r="E26" s="70"/>
      <c r="F26" s="70" t="e">
        <f>+((+#REF!*4)*100)/#REF!</f>
        <v>#REF!</v>
      </c>
      <c r="G26" s="70" t="e">
        <f>+((+#REF!*4)*100)/#REF!</f>
        <v>#REF!</v>
      </c>
      <c r="H26" s="70" t="e">
        <f>+((+#REF!*4)*100)/#REF!</f>
        <v>#REF!</v>
      </c>
      <c r="I26" s="69"/>
      <c r="J26" s="167"/>
      <c r="K26" s="168"/>
      <c r="L26" s="168"/>
      <c r="M26" s="168"/>
      <c r="N26" s="169"/>
    </row>
    <row r="27" spans="1:14" ht="12.75">
      <c r="A27" s="133"/>
      <c r="B27" s="177"/>
      <c r="C27" s="62"/>
      <c r="D27" s="64"/>
      <c r="E27" s="70"/>
      <c r="F27" s="70" t="e">
        <f>+((+#REF!*4)*100)/#REF!</f>
        <v>#REF!</v>
      </c>
      <c r="G27" s="70" t="e">
        <f>+((+#REF!*4)*100)/#REF!</f>
        <v>#REF!</v>
      </c>
      <c r="H27" s="70" t="e">
        <f>+((+#REF!*4)*100)/#REF!</f>
        <v>#REF!</v>
      </c>
      <c r="I27" s="69"/>
      <c r="J27" s="167"/>
      <c r="K27" s="168"/>
      <c r="L27" s="168"/>
      <c r="M27" s="168"/>
      <c r="N27" s="169"/>
    </row>
    <row r="28" spans="1:14" ht="12.75">
      <c r="A28" s="133"/>
      <c r="B28" s="177"/>
      <c r="C28" s="62"/>
      <c r="D28" s="64"/>
      <c r="E28" s="70"/>
      <c r="F28" s="70" t="e">
        <f>+((+#REF!*4)*100)/#REF!</f>
        <v>#REF!</v>
      </c>
      <c r="G28" s="70" t="e">
        <f>+((+#REF!*4)*100)/#REF!</f>
        <v>#REF!</v>
      </c>
      <c r="H28" s="70" t="e">
        <f>+((+#REF!*4)*100)/#REF!</f>
        <v>#REF!</v>
      </c>
      <c r="I28" s="69"/>
      <c r="J28" s="167"/>
      <c r="K28" s="168"/>
      <c r="L28" s="168"/>
      <c r="M28" s="168"/>
      <c r="N28" s="169"/>
    </row>
    <row r="29" spans="1:14" ht="12.75">
      <c r="A29" s="133"/>
      <c r="B29" s="177"/>
      <c r="C29" s="62"/>
      <c r="D29" s="64"/>
      <c r="E29" s="70"/>
      <c r="F29" s="68"/>
      <c r="G29" s="68"/>
      <c r="H29" s="68"/>
      <c r="I29" s="69"/>
      <c r="J29" s="167"/>
      <c r="K29" s="168"/>
      <c r="L29" s="168"/>
      <c r="M29" s="168"/>
      <c r="N29" s="169"/>
    </row>
    <row r="30" spans="1:14" ht="12.75">
      <c r="A30" s="133"/>
      <c r="B30" s="178"/>
      <c r="C30" s="62"/>
      <c r="D30" s="71"/>
      <c r="E30" s="72"/>
      <c r="F30" s="73" t="e">
        <f>SUM(F11:F28)</f>
        <v>#REF!</v>
      </c>
      <c r="G30" s="73" t="e">
        <f>SUM(G11:G28)</f>
        <v>#REF!</v>
      </c>
      <c r="H30" s="73" t="e">
        <f>SUM(H11:H28)</f>
        <v>#REF!</v>
      </c>
      <c r="I30" s="69"/>
      <c r="J30" s="170"/>
      <c r="K30" s="171"/>
      <c r="L30" s="171"/>
      <c r="M30" s="171"/>
      <c r="N30" s="172"/>
    </row>
    <row r="31" spans="2:14" ht="12.75">
      <c r="B31" s="61"/>
      <c r="C31" s="62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2:14" ht="12.75">
      <c r="B32" s="61"/>
      <c r="C32" s="62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2:14" ht="12.75">
      <c r="B33" s="61"/>
      <c r="C33" s="62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spans="2:14" ht="12.75">
      <c r="B34" s="61"/>
      <c r="C34" s="62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  <row r="35" spans="1:14" ht="12.75">
      <c r="A35" s="173" t="s">
        <v>359</v>
      </c>
      <c r="B35" s="173" t="s">
        <v>360</v>
      </c>
      <c r="C35" s="88"/>
      <c r="D35" s="175" t="s">
        <v>105</v>
      </c>
      <c r="E35" s="89" t="s">
        <v>106</v>
      </c>
      <c r="F35" s="89" t="s">
        <v>107</v>
      </c>
      <c r="G35" s="89" t="s">
        <v>108</v>
      </c>
      <c r="H35" s="89" t="s">
        <v>109</v>
      </c>
      <c r="I35" s="90"/>
      <c r="J35" s="175" t="s">
        <v>110</v>
      </c>
      <c r="K35" s="175"/>
      <c r="L35" s="175"/>
      <c r="M35" s="175"/>
      <c r="N35" s="175"/>
    </row>
    <row r="36" spans="1:14" ht="12.75">
      <c r="A36" s="174"/>
      <c r="B36" s="174"/>
      <c r="C36" s="88"/>
      <c r="D36" s="174"/>
      <c r="E36" s="91" t="s">
        <v>111</v>
      </c>
      <c r="F36" s="92"/>
      <c r="G36" s="92"/>
      <c r="H36" s="92"/>
      <c r="I36" s="93"/>
      <c r="J36" s="174"/>
      <c r="K36" s="174"/>
      <c r="L36" s="174"/>
      <c r="M36" s="174"/>
      <c r="N36" s="174"/>
    </row>
    <row r="37" spans="1:14" ht="12.75">
      <c r="A37" s="133">
        <v>6</v>
      </c>
      <c r="B37" s="176" t="s">
        <v>254</v>
      </c>
      <c r="C37" s="63"/>
      <c r="D37" s="64" t="s">
        <v>255</v>
      </c>
      <c r="E37" s="65">
        <v>100</v>
      </c>
      <c r="F37" s="66" t="s">
        <v>113</v>
      </c>
      <c r="G37" s="66" t="s">
        <v>113</v>
      </c>
      <c r="H37" s="66" t="s">
        <v>113</v>
      </c>
      <c r="I37" s="67"/>
      <c r="J37" s="164" t="s">
        <v>256</v>
      </c>
      <c r="K37" s="165"/>
      <c r="L37" s="165"/>
      <c r="M37" s="165"/>
      <c r="N37" s="166"/>
    </row>
    <row r="38" spans="1:14" ht="12.75">
      <c r="A38" s="133"/>
      <c r="B38" s="177"/>
      <c r="C38" s="62"/>
      <c r="D38" s="64" t="s">
        <v>257</v>
      </c>
      <c r="E38" s="70">
        <v>60</v>
      </c>
      <c r="F38" s="68" t="e">
        <f>+((+#REF!*4)*100)/#REF!</f>
        <v>#REF!</v>
      </c>
      <c r="G38" s="68" t="e">
        <f>+((+#REF!*4)*100)/#REF!</f>
        <v>#REF!</v>
      </c>
      <c r="H38" s="68" t="e">
        <f>+((+#REF!*4)*100)/#REF!</f>
        <v>#REF!</v>
      </c>
      <c r="I38" s="69"/>
      <c r="J38" s="167"/>
      <c r="K38" s="168"/>
      <c r="L38" s="168"/>
      <c r="M38" s="168"/>
      <c r="N38" s="169"/>
    </row>
    <row r="39" spans="1:14" ht="12.75">
      <c r="A39" s="133"/>
      <c r="B39" s="177"/>
      <c r="C39" s="62"/>
      <c r="D39" s="64" t="s">
        <v>223</v>
      </c>
      <c r="E39" s="70">
        <v>5</v>
      </c>
      <c r="F39" s="70" t="e">
        <f>+((+#REF!*4)*100)/#REF!</f>
        <v>#REF!</v>
      </c>
      <c r="G39" s="70" t="e">
        <f>+((+#REF!*4)*100)/#REF!</f>
        <v>#REF!</v>
      </c>
      <c r="H39" s="70" t="e">
        <f>+((+#REF!*4)*100)/#REF!</f>
        <v>#REF!</v>
      </c>
      <c r="I39" s="69"/>
      <c r="J39" s="167"/>
      <c r="K39" s="168"/>
      <c r="L39" s="168"/>
      <c r="M39" s="168"/>
      <c r="N39" s="169"/>
    </row>
    <row r="40" spans="1:14" ht="12.75">
      <c r="A40" s="133"/>
      <c r="B40" s="177"/>
      <c r="C40" s="62"/>
      <c r="D40" s="64" t="s">
        <v>222</v>
      </c>
      <c r="E40" s="70">
        <v>68</v>
      </c>
      <c r="F40" s="70" t="e">
        <f>+((+#REF!*4)*100)/#REF!</f>
        <v>#REF!</v>
      </c>
      <c r="G40" s="70" t="e">
        <f>+((+#REF!*4)*100)/#REF!</f>
        <v>#REF!</v>
      </c>
      <c r="H40" s="70" t="e">
        <f>+((+#REF!*4)*100)/#REF!</f>
        <v>#REF!</v>
      </c>
      <c r="I40" s="69"/>
      <c r="J40" s="167"/>
      <c r="K40" s="168"/>
      <c r="L40" s="168"/>
      <c r="M40" s="168"/>
      <c r="N40" s="169"/>
    </row>
    <row r="41" spans="1:14" ht="12.75">
      <c r="A41" s="133"/>
      <c r="B41" s="177"/>
      <c r="C41" s="62"/>
      <c r="D41" s="64" t="s">
        <v>116</v>
      </c>
      <c r="E41" s="70">
        <v>0.2</v>
      </c>
      <c r="F41" s="70" t="e">
        <f>+((+#REF!*4)*100)/#REF!</f>
        <v>#REF!</v>
      </c>
      <c r="G41" s="70" t="e">
        <f>+((+#REF!*4)*100)/#REF!</f>
        <v>#REF!</v>
      </c>
      <c r="H41" s="70" t="e">
        <f>+((+#REF!*4)*100)/#REF!</f>
        <v>#REF!</v>
      </c>
      <c r="I41" s="69"/>
      <c r="J41" s="167"/>
      <c r="K41" s="168"/>
      <c r="L41" s="168"/>
      <c r="M41" s="168"/>
      <c r="N41" s="169"/>
    </row>
    <row r="42" spans="1:14" ht="12.75">
      <c r="A42" s="133"/>
      <c r="B42" s="177"/>
      <c r="C42" s="62"/>
      <c r="D42" s="64" t="s">
        <v>169</v>
      </c>
      <c r="E42" s="80" t="s">
        <v>170</v>
      </c>
      <c r="F42" s="70" t="e">
        <f>+((+#REF!*4)*100)/#REF!</f>
        <v>#REF!</v>
      </c>
      <c r="G42" s="70" t="e">
        <f>+((+#REF!*4)*100)/#REF!</f>
        <v>#REF!</v>
      </c>
      <c r="H42" s="70" t="e">
        <f>+((+#REF!*4)*100)/#REF!</f>
        <v>#REF!</v>
      </c>
      <c r="I42" s="69"/>
      <c r="J42" s="167"/>
      <c r="K42" s="168"/>
      <c r="L42" s="168"/>
      <c r="M42" s="168"/>
      <c r="N42" s="169"/>
    </row>
    <row r="43" spans="1:14" ht="12.75">
      <c r="A43" s="133"/>
      <c r="B43" s="177"/>
      <c r="C43" s="62"/>
      <c r="D43" s="64" t="s">
        <v>258</v>
      </c>
      <c r="E43" s="80" t="s">
        <v>170</v>
      </c>
      <c r="F43" s="70" t="e">
        <f>+((+#REF!*4)*100)/#REF!</f>
        <v>#REF!</v>
      </c>
      <c r="G43" s="70" t="e">
        <f>+((+#REF!*4)*100)/#REF!</f>
        <v>#REF!</v>
      </c>
      <c r="H43" s="70" t="e">
        <f>+((+#REF!*4)*100)/#REF!</f>
        <v>#REF!</v>
      </c>
      <c r="I43" s="69"/>
      <c r="J43" s="167"/>
      <c r="K43" s="168"/>
      <c r="L43" s="168"/>
      <c r="M43" s="168"/>
      <c r="N43" s="169"/>
    </row>
    <row r="44" spans="1:14" ht="12.75">
      <c r="A44" s="133"/>
      <c r="B44" s="177"/>
      <c r="C44" s="62"/>
      <c r="D44" s="64" t="s">
        <v>259</v>
      </c>
      <c r="E44" s="70">
        <v>200</v>
      </c>
      <c r="F44" s="70" t="e">
        <f>+((+#REF!*4)*100)/#REF!</f>
        <v>#REF!</v>
      </c>
      <c r="G44" s="70" t="e">
        <f>+((+#REF!*4)*100)/#REF!</f>
        <v>#REF!</v>
      </c>
      <c r="H44" s="70" t="e">
        <f>+((+#REF!*4)*100)/#REF!</f>
        <v>#REF!</v>
      </c>
      <c r="I44" s="69"/>
      <c r="J44" s="167"/>
      <c r="K44" s="168"/>
      <c r="L44" s="168"/>
      <c r="M44" s="168"/>
      <c r="N44" s="169"/>
    </row>
    <row r="45" spans="1:14" ht="12.75">
      <c r="A45" s="133"/>
      <c r="B45" s="177"/>
      <c r="C45" s="62"/>
      <c r="D45" s="64" t="s">
        <v>116</v>
      </c>
      <c r="E45" s="70">
        <v>0.2</v>
      </c>
      <c r="F45" s="70" t="e">
        <f>+((+#REF!*4)*100)/#REF!</f>
        <v>#REF!</v>
      </c>
      <c r="G45" s="70" t="e">
        <f>+((+#REF!*4)*100)/#REF!</f>
        <v>#REF!</v>
      </c>
      <c r="H45" s="70" t="e">
        <f>+((+#REF!*4)*100)/#REF!</f>
        <v>#REF!</v>
      </c>
      <c r="I45" s="69"/>
      <c r="J45" s="167"/>
      <c r="K45" s="168"/>
      <c r="L45" s="168"/>
      <c r="M45" s="168"/>
      <c r="N45" s="169"/>
    </row>
    <row r="46" spans="1:14" ht="12.75">
      <c r="A46" s="133"/>
      <c r="B46" s="177"/>
      <c r="C46" s="62"/>
      <c r="D46" s="64" t="s">
        <v>195</v>
      </c>
      <c r="E46" s="70">
        <v>50</v>
      </c>
      <c r="F46" s="70" t="e">
        <f>+((+#REF!*4)*100)/#REF!</f>
        <v>#REF!</v>
      </c>
      <c r="G46" s="70" t="e">
        <f>+((+#REF!*4)*100)/#REF!</f>
        <v>#REF!</v>
      </c>
      <c r="H46" s="70" t="e">
        <f>+((+#REF!*4)*100)/#REF!</f>
        <v>#REF!</v>
      </c>
      <c r="I46" s="69"/>
      <c r="J46" s="167"/>
      <c r="K46" s="168"/>
      <c r="L46" s="168"/>
      <c r="M46" s="168"/>
      <c r="N46" s="169"/>
    </row>
    <row r="47" spans="1:14" ht="12.75">
      <c r="A47" s="133"/>
      <c r="B47" s="177"/>
      <c r="C47" s="62"/>
      <c r="D47" s="64" t="s">
        <v>116</v>
      </c>
      <c r="E47" s="70">
        <v>0.2</v>
      </c>
      <c r="F47" s="70" t="e">
        <f>+((+#REF!*4)*100)/#REF!</f>
        <v>#REF!</v>
      </c>
      <c r="G47" s="70" t="e">
        <f>+((+#REF!*4)*100)/#REF!</f>
        <v>#REF!</v>
      </c>
      <c r="H47" s="70" t="e">
        <f>+((+#REF!*4)*100)/#REF!</f>
        <v>#REF!</v>
      </c>
      <c r="I47" s="69"/>
      <c r="J47" s="167"/>
      <c r="K47" s="168"/>
      <c r="L47" s="168"/>
      <c r="M47" s="168"/>
      <c r="N47" s="169"/>
    </row>
    <row r="48" spans="1:14" ht="12.75">
      <c r="A48" s="133"/>
      <c r="B48" s="177"/>
      <c r="C48" s="62"/>
      <c r="D48" s="64"/>
      <c r="E48" s="70"/>
      <c r="F48" s="70" t="e">
        <f>+((+#REF!*4)*100)/#REF!</f>
        <v>#REF!</v>
      </c>
      <c r="G48" s="70" t="e">
        <f>+((+#REF!*4)*100)/#REF!</f>
        <v>#REF!</v>
      </c>
      <c r="H48" s="70" t="e">
        <f>+((+#REF!*4)*100)/#REF!</f>
        <v>#REF!</v>
      </c>
      <c r="I48" s="69"/>
      <c r="J48" s="167"/>
      <c r="K48" s="168"/>
      <c r="L48" s="168"/>
      <c r="M48" s="168"/>
      <c r="N48" s="169"/>
    </row>
    <row r="49" spans="1:14" ht="12.75">
      <c r="A49" s="133"/>
      <c r="B49" s="177"/>
      <c r="C49" s="62"/>
      <c r="D49" s="64"/>
      <c r="E49" s="70"/>
      <c r="F49" s="70" t="e">
        <f>+((+#REF!*4)*100)/#REF!</f>
        <v>#REF!</v>
      </c>
      <c r="G49" s="70" t="e">
        <f>+((+#REF!*4)*100)/#REF!</f>
        <v>#REF!</v>
      </c>
      <c r="H49" s="70" t="e">
        <f>+((+#REF!*4)*100)/#REF!</f>
        <v>#REF!</v>
      </c>
      <c r="I49" s="69"/>
      <c r="J49" s="167"/>
      <c r="K49" s="168"/>
      <c r="L49" s="168"/>
      <c r="M49" s="168"/>
      <c r="N49" s="169"/>
    </row>
    <row r="50" spans="1:14" ht="12.75">
      <c r="A50" s="133"/>
      <c r="B50" s="177"/>
      <c r="C50" s="62"/>
      <c r="D50" s="64"/>
      <c r="E50" s="70"/>
      <c r="F50" s="70" t="e">
        <f>+((+#REF!*4)*100)/#REF!</f>
        <v>#REF!</v>
      </c>
      <c r="G50" s="70" t="e">
        <f>+((+#REF!*4)*100)/#REF!</f>
        <v>#REF!</v>
      </c>
      <c r="H50" s="70" t="e">
        <f>+((+#REF!*4)*100)/#REF!</f>
        <v>#REF!</v>
      </c>
      <c r="I50" s="69"/>
      <c r="J50" s="167"/>
      <c r="K50" s="168"/>
      <c r="L50" s="168"/>
      <c r="M50" s="168"/>
      <c r="N50" s="169"/>
    </row>
    <row r="51" spans="1:14" ht="12.75">
      <c r="A51" s="133"/>
      <c r="B51" s="177"/>
      <c r="C51" s="62"/>
      <c r="D51" s="64"/>
      <c r="E51" s="70"/>
      <c r="F51" s="70" t="e">
        <f>+((+#REF!*4)*100)/#REF!</f>
        <v>#REF!</v>
      </c>
      <c r="G51" s="70" t="e">
        <f>+((+#REF!*4)*100)/#REF!</f>
        <v>#REF!</v>
      </c>
      <c r="H51" s="70" t="e">
        <f>+((+#REF!*4)*100)/#REF!</f>
        <v>#REF!</v>
      </c>
      <c r="I51" s="69"/>
      <c r="J51" s="167"/>
      <c r="K51" s="168"/>
      <c r="L51" s="168"/>
      <c r="M51" s="168"/>
      <c r="N51" s="169"/>
    </row>
    <row r="52" spans="1:14" ht="12.75">
      <c r="A52" s="133"/>
      <c r="B52" s="177"/>
      <c r="C52" s="62"/>
      <c r="D52" s="64"/>
      <c r="E52" s="70"/>
      <c r="F52" s="70" t="e">
        <f>+((+#REF!*4)*100)/#REF!</f>
        <v>#REF!</v>
      </c>
      <c r="G52" s="70" t="e">
        <f>+((+#REF!*4)*100)/#REF!</f>
        <v>#REF!</v>
      </c>
      <c r="H52" s="70" t="e">
        <f>+((+#REF!*4)*100)/#REF!</f>
        <v>#REF!</v>
      </c>
      <c r="I52" s="69"/>
      <c r="J52" s="167"/>
      <c r="K52" s="168"/>
      <c r="L52" s="168"/>
      <c r="M52" s="168"/>
      <c r="N52" s="169"/>
    </row>
    <row r="53" spans="1:14" ht="12.75">
      <c r="A53" s="133"/>
      <c r="B53" s="177"/>
      <c r="C53" s="62"/>
      <c r="D53" s="64"/>
      <c r="E53" s="70"/>
      <c r="F53" s="70" t="e">
        <f>+((+#REF!*4)*100)/#REF!</f>
        <v>#REF!</v>
      </c>
      <c r="G53" s="70" t="e">
        <f>+((+#REF!*4)*100)/#REF!</f>
        <v>#REF!</v>
      </c>
      <c r="H53" s="70" t="e">
        <f>+((+#REF!*4)*100)/#REF!</f>
        <v>#REF!</v>
      </c>
      <c r="I53" s="69"/>
      <c r="J53" s="167"/>
      <c r="K53" s="168"/>
      <c r="L53" s="168"/>
      <c r="M53" s="168"/>
      <c r="N53" s="169"/>
    </row>
    <row r="54" spans="1:14" ht="12.75">
      <c r="A54" s="133"/>
      <c r="B54" s="177"/>
      <c r="C54" s="62"/>
      <c r="D54" s="64"/>
      <c r="E54" s="70"/>
      <c r="F54" s="70" t="e">
        <f>+((+#REF!*4)*100)/#REF!</f>
        <v>#REF!</v>
      </c>
      <c r="G54" s="70" t="e">
        <f>+((+#REF!*4)*100)/#REF!</f>
        <v>#REF!</v>
      </c>
      <c r="H54" s="70" t="e">
        <f>+((+#REF!*4)*100)/#REF!</f>
        <v>#REF!</v>
      </c>
      <c r="I54" s="69"/>
      <c r="J54" s="167"/>
      <c r="K54" s="168"/>
      <c r="L54" s="168"/>
      <c r="M54" s="168"/>
      <c r="N54" s="169"/>
    </row>
    <row r="55" spans="1:14" ht="12.75">
      <c r="A55" s="133"/>
      <c r="B55" s="177"/>
      <c r="C55" s="62"/>
      <c r="D55" s="64"/>
      <c r="E55" s="70"/>
      <c r="F55" s="70" t="e">
        <f>+((+#REF!*4)*100)/#REF!</f>
        <v>#REF!</v>
      </c>
      <c r="G55" s="70" t="e">
        <f>+((+#REF!*4)*100)/#REF!</f>
        <v>#REF!</v>
      </c>
      <c r="H55" s="70" t="e">
        <f>+((+#REF!*4)*100)/#REF!</f>
        <v>#REF!</v>
      </c>
      <c r="I55" s="69"/>
      <c r="J55" s="167"/>
      <c r="K55" s="168"/>
      <c r="L55" s="168"/>
      <c r="M55" s="168"/>
      <c r="N55" s="169"/>
    </row>
    <row r="56" spans="1:14" ht="12.75">
      <c r="A56" s="133"/>
      <c r="B56" s="177"/>
      <c r="C56" s="62"/>
      <c r="D56" s="64"/>
      <c r="E56" s="70"/>
      <c r="F56" s="68"/>
      <c r="G56" s="68"/>
      <c r="H56" s="68"/>
      <c r="I56" s="69"/>
      <c r="J56" s="167"/>
      <c r="K56" s="168"/>
      <c r="L56" s="168"/>
      <c r="M56" s="168"/>
      <c r="N56" s="169"/>
    </row>
    <row r="57" spans="1:14" ht="12.75">
      <c r="A57" s="133"/>
      <c r="B57" s="178"/>
      <c r="C57" s="62"/>
      <c r="D57" s="71"/>
      <c r="E57" s="72"/>
      <c r="F57" s="73" t="e">
        <f>SUM(F38:F55)</f>
        <v>#REF!</v>
      </c>
      <c r="G57" s="73" t="e">
        <f>SUM(G38:G55)</f>
        <v>#REF!</v>
      </c>
      <c r="H57" s="73" t="e">
        <f>SUM(H38:H55)</f>
        <v>#REF!</v>
      </c>
      <c r="I57" s="69"/>
      <c r="J57" s="170"/>
      <c r="K57" s="171"/>
      <c r="L57" s="171"/>
      <c r="M57" s="171"/>
      <c r="N57" s="172"/>
    </row>
    <row r="58" spans="2:14" ht="12.75">
      <c r="B58" s="61"/>
      <c r="C58" s="62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</row>
    <row r="59" spans="2:14" ht="12.75">
      <c r="B59" s="61"/>
      <c r="C59" s="62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</row>
    <row r="60" spans="2:14" ht="12.75">
      <c r="B60" s="61"/>
      <c r="C60" s="62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</row>
    <row r="61" spans="2:14" ht="12.75">
      <c r="B61" s="61"/>
      <c r="C61" s="62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</row>
    <row r="62" spans="1:14" ht="12.75">
      <c r="A62" s="173" t="s">
        <v>359</v>
      </c>
      <c r="B62" s="173" t="s">
        <v>360</v>
      </c>
      <c r="C62" s="88"/>
      <c r="D62" s="175" t="s">
        <v>105</v>
      </c>
      <c r="E62" s="89" t="s">
        <v>106</v>
      </c>
      <c r="F62" s="89" t="s">
        <v>107</v>
      </c>
      <c r="G62" s="89" t="s">
        <v>108</v>
      </c>
      <c r="H62" s="89" t="s">
        <v>109</v>
      </c>
      <c r="I62" s="90"/>
      <c r="J62" s="175" t="s">
        <v>110</v>
      </c>
      <c r="K62" s="175"/>
      <c r="L62" s="175"/>
      <c r="M62" s="175"/>
      <c r="N62" s="175"/>
    </row>
    <row r="63" spans="1:14" ht="12.75">
      <c r="A63" s="174"/>
      <c r="B63" s="174"/>
      <c r="C63" s="88"/>
      <c r="D63" s="174"/>
      <c r="E63" s="91" t="s">
        <v>111</v>
      </c>
      <c r="F63" s="92"/>
      <c r="G63" s="92"/>
      <c r="H63" s="92"/>
      <c r="I63" s="93"/>
      <c r="J63" s="174"/>
      <c r="K63" s="174"/>
      <c r="L63" s="174"/>
      <c r="M63" s="174"/>
      <c r="N63" s="174"/>
    </row>
    <row r="64" spans="1:14" ht="12.75">
      <c r="A64" s="133">
        <v>9</v>
      </c>
      <c r="B64" s="176" t="s">
        <v>263</v>
      </c>
      <c r="C64" s="63"/>
      <c r="D64" s="64" t="s">
        <v>260</v>
      </c>
      <c r="E64" s="65">
        <v>150</v>
      </c>
      <c r="F64" s="66" t="s">
        <v>113</v>
      </c>
      <c r="G64" s="66" t="s">
        <v>113</v>
      </c>
      <c r="H64" s="66" t="s">
        <v>113</v>
      </c>
      <c r="I64" s="67"/>
      <c r="J64" s="164" t="s">
        <v>264</v>
      </c>
      <c r="K64" s="165"/>
      <c r="L64" s="165"/>
      <c r="M64" s="165"/>
      <c r="N64" s="166"/>
    </row>
    <row r="65" spans="1:14" ht="12.75">
      <c r="A65" s="133"/>
      <c r="B65" s="177"/>
      <c r="C65" s="62"/>
      <c r="D65" s="64" t="s">
        <v>227</v>
      </c>
      <c r="E65" s="70">
        <v>270</v>
      </c>
      <c r="F65" s="68" t="e">
        <f>+((+#REF!*4)*100)/#REF!</f>
        <v>#REF!</v>
      </c>
      <c r="G65" s="68" t="e">
        <f>+((+#REF!*4)*100)/#REF!</f>
        <v>#REF!</v>
      </c>
      <c r="H65" s="68" t="e">
        <f>+((+#REF!*4)*100)/#REF!</f>
        <v>#REF!</v>
      </c>
      <c r="I65" s="69"/>
      <c r="J65" s="167"/>
      <c r="K65" s="168"/>
      <c r="L65" s="168"/>
      <c r="M65" s="168"/>
      <c r="N65" s="169"/>
    </row>
    <row r="66" spans="1:14" ht="12.75">
      <c r="A66" s="133"/>
      <c r="B66" s="177"/>
      <c r="C66" s="62"/>
      <c r="D66" s="64" t="s">
        <v>265</v>
      </c>
      <c r="E66" s="70">
        <v>25</v>
      </c>
      <c r="F66" s="70" t="e">
        <f>+((+#REF!*4)*100)/#REF!</f>
        <v>#REF!</v>
      </c>
      <c r="G66" s="70" t="e">
        <f>+((+#REF!*4)*100)/#REF!</f>
        <v>#REF!</v>
      </c>
      <c r="H66" s="70" t="e">
        <f>+((+#REF!*4)*100)/#REF!</f>
        <v>#REF!</v>
      </c>
      <c r="I66" s="69"/>
      <c r="J66" s="167"/>
      <c r="K66" s="168"/>
      <c r="L66" s="168"/>
      <c r="M66" s="168"/>
      <c r="N66" s="169"/>
    </row>
    <row r="67" spans="1:14" ht="12.75">
      <c r="A67" s="133"/>
      <c r="B67" s="177"/>
      <c r="C67" s="62"/>
      <c r="D67" s="64" t="s">
        <v>167</v>
      </c>
      <c r="E67" s="70">
        <v>25</v>
      </c>
      <c r="F67" s="70" t="e">
        <f>+((+#REF!*4)*100)/#REF!</f>
        <v>#REF!</v>
      </c>
      <c r="G67" s="70" t="e">
        <f>+((+#REF!*4)*100)/#REF!</f>
        <v>#REF!</v>
      </c>
      <c r="H67" s="70" t="e">
        <f>+((+#REF!*4)*100)/#REF!</f>
        <v>#REF!</v>
      </c>
      <c r="I67" s="69"/>
      <c r="J67" s="167"/>
      <c r="K67" s="168"/>
      <c r="L67" s="168"/>
      <c r="M67" s="168"/>
      <c r="N67" s="169"/>
    </row>
    <row r="68" spans="1:14" ht="12.75">
      <c r="A68" s="133"/>
      <c r="B68" s="177"/>
      <c r="C68" s="62"/>
      <c r="D68" s="64" t="s">
        <v>262</v>
      </c>
      <c r="E68" s="70">
        <v>15</v>
      </c>
      <c r="F68" s="70" t="e">
        <f>+((+#REF!*4)*100)/#REF!</f>
        <v>#REF!</v>
      </c>
      <c r="G68" s="70" t="e">
        <f>+((+#REF!*4)*100)/#REF!</f>
        <v>#REF!</v>
      </c>
      <c r="H68" s="70" t="e">
        <f>+((+#REF!*4)*100)/#REF!</f>
        <v>#REF!</v>
      </c>
      <c r="I68" s="69"/>
      <c r="J68" s="167"/>
      <c r="K68" s="168"/>
      <c r="L68" s="168"/>
      <c r="M68" s="168"/>
      <c r="N68" s="169"/>
    </row>
    <row r="69" spans="1:14" ht="12.75">
      <c r="A69" s="133"/>
      <c r="B69" s="177"/>
      <c r="C69" s="62"/>
      <c r="D69" s="64" t="s">
        <v>168</v>
      </c>
      <c r="E69" s="70">
        <v>5</v>
      </c>
      <c r="F69" s="70" t="e">
        <f>+((+#REF!*4)*100)/#REF!</f>
        <v>#REF!</v>
      </c>
      <c r="G69" s="70" t="e">
        <f>+((+#REF!*4)*100)/#REF!</f>
        <v>#REF!</v>
      </c>
      <c r="H69" s="70" t="e">
        <f>+((+#REF!*4)*100)/#REF!</f>
        <v>#REF!</v>
      </c>
      <c r="I69" s="69"/>
      <c r="J69" s="167"/>
      <c r="K69" s="168"/>
      <c r="L69" s="168"/>
      <c r="M69" s="168"/>
      <c r="N69" s="169"/>
    </row>
    <row r="70" spans="1:14" ht="12.75">
      <c r="A70" s="133"/>
      <c r="B70" s="177"/>
      <c r="C70" s="62"/>
      <c r="D70" s="64" t="s">
        <v>116</v>
      </c>
      <c r="E70" s="70">
        <v>0.2</v>
      </c>
      <c r="F70" s="70" t="e">
        <f>+((+#REF!*4)*100)/#REF!</f>
        <v>#REF!</v>
      </c>
      <c r="G70" s="70" t="e">
        <f>+((+#REF!*4)*100)/#REF!</f>
        <v>#REF!</v>
      </c>
      <c r="H70" s="70" t="e">
        <f>+((+#REF!*4)*100)/#REF!</f>
        <v>#REF!</v>
      </c>
      <c r="I70" s="69"/>
      <c r="J70" s="167"/>
      <c r="K70" s="168"/>
      <c r="L70" s="168"/>
      <c r="M70" s="168"/>
      <c r="N70" s="169"/>
    </row>
    <row r="71" spans="1:14" ht="12.75">
      <c r="A71" s="133"/>
      <c r="B71" s="177"/>
      <c r="C71" s="62"/>
      <c r="D71" s="64" t="s">
        <v>169</v>
      </c>
      <c r="E71" s="80" t="s">
        <v>170</v>
      </c>
      <c r="F71" s="70" t="e">
        <f>+((+#REF!*4)*100)/#REF!</f>
        <v>#REF!</v>
      </c>
      <c r="G71" s="70" t="e">
        <f>+((+#REF!*4)*100)/#REF!</f>
        <v>#REF!</v>
      </c>
      <c r="H71" s="70" t="e">
        <f>+((+#REF!*4)*100)/#REF!</f>
        <v>#REF!</v>
      </c>
      <c r="I71" s="69"/>
      <c r="J71" s="167"/>
      <c r="K71" s="168"/>
      <c r="L71" s="168"/>
      <c r="M71" s="168"/>
      <c r="N71" s="169"/>
    </row>
    <row r="72" spans="1:14" ht="12.75">
      <c r="A72" s="133"/>
      <c r="B72" s="177"/>
      <c r="C72" s="62"/>
      <c r="D72" s="64" t="s">
        <v>117</v>
      </c>
      <c r="E72" s="70">
        <v>1</v>
      </c>
      <c r="F72" s="70" t="e">
        <f>+((+#REF!*4)*100)/#REF!</f>
        <v>#REF!</v>
      </c>
      <c r="G72" s="70" t="e">
        <f>+((+#REF!*4)*100)/#REF!</f>
        <v>#REF!</v>
      </c>
      <c r="H72" s="70" t="e">
        <f>+((+#REF!*4)*100)/#REF!</f>
        <v>#REF!</v>
      </c>
      <c r="I72" s="69"/>
      <c r="J72" s="167"/>
      <c r="K72" s="168"/>
      <c r="L72" s="168"/>
      <c r="M72" s="168"/>
      <c r="N72" s="169"/>
    </row>
    <row r="73" spans="1:14" ht="12.75">
      <c r="A73" s="133"/>
      <c r="B73" s="177"/>
      <c r="C73" s="62"/>
      <c r="D73" s="64" t="s">
        <v>189</v>
      </c>
      <c r="E73" s="80" t="s">
        <v>170</v>
      </c>
      <c r="F73" s="70" t="e">
        <f>+((+#REF!*4)*100)/#REF!</f>
        <v>#REF!</v>
      </c>
      <c r="G73" s="70" t="e">
        <f>+((+#REF!*4)*100)/#REF!</f>
        <v>#REF!</v>
      </c>
      <c r="H73" s="70" t="e">
        <f>+((+#REF!*4)*100)/#REF!</f>
        <v>#REF!</v>
      </c>
      <c r="I73" s="69"/>
      <c r="J73" s="167"/>
      <c r="K73" s="168"/>
      <c r="L73" s="168"/>
      <c r="M73" s="168"/>
      <c r="N73" s="169"/>
    </row>
    <row r="74" spans="1:14" ht="12.75">
      <c r="A74" s="133"/>
      <c r="B74" s="177"/>
      <c r="C74" s="62"/>
      <c r="D74" s="64"/>
      <c r="E74" s="70"/>
      <c r="F74" s="70" t="e">
        <f>+((+#REF!*4)*100)/#REF!</f>
        <v>#REF!</v>
      </c>
      <c r="G74" s="70" t="e">
        <f>+((+#REF!*4)*100)/#REF!</f>
        <v>#REF!</v>
      </c>
      <c r="H74" s="70" t="e">
        <f>+((+#REF!*4)*100)/#REF!</f>
        <v>#REF!</v>
      </c>
      <c r="I74" s="69"/>
      <c r="J74" s="167"/>
      <c r="K74" s="168"/>
      <c r="L74" s="168"/>
      <c r="M74" s="168"/>
      <c r="N74" s="169"/>
    </row>
    <row r="75" spans="1:14" ht="12.75">
      <c r="A75" s="133"/>
      <c r="B75" s="177"/>
      <c r="C75" s="62"/>
      <c r="D75" s="64"/>
      <c r="E75" s="70"/>
      <c r="F75" s="70" t="e">
        <f>+((+#REF!*4)*100)/#REF!</f>
        <v>#REF!</v>
      </c>
      <c r="G75" s="70" t="e">
        <f>+((+#REF!*4)*100)/#REF!</f>
        <v>#REF!</v>
      </c>
      <c r="H75" s="70" t="e">
        <f>+((+#REF!*4)*100)/#REF!</f>
        <v>#REF!</v>
      </c>
      <c r="I75" s="69"/>
      <c r="J75" s="167"/>
      <c r="K75" s="168"/>
      <c r="L75" s="168"/>
      <c r="M75" s="168"/>
      <c r="N75" s="169"/>
    </row>
    <row r="76" spans="1:14" ht="12.75">
      <c r="A76" s="133"/>
      <c r="B76" s="177"/>
      <c r="C76" s="62"/>
      <c r="D76" s="64"/>
      <c r="E76" s="70"/>
      <c r="F76" s="70" t="e">
        <f>+((+#REF!*4)*100)/#REF!</f>
        <v>#REF!</v>
      </c>
      <c r="G76" s="70" t="e">
        <f>+((+#REF!*4)*100)/#REF!</f>
        <v>#REF!</v>
      </c>
      <c r="H76" s="70" t="e">
        <f>+((+#REF!*4)*100)/#REF!</f>
        <v>#REF!</v>
      </c>
      <c r="I76" s="69"/>
      <c r="J76" s="167"/>
      <c r="K76" s="168"/>
      <c r="L76" s="168"/>
      <c r="M76" s="168"/>
      <c r="N76" s="169"/>
    </row>
    <row r="77" spans="1:14" ht="12.75">
      <c r="A77" s="133"/>
      <c r="B77" s="177"/>
      <c r="C77" s="62"/>
      <c r="D77" s="64"/>
      <c r="E77" s="70"/>
      <c r="F77" s="70" t="e">
        <f>+((+#REF!*4)*100)/#REF!</f>
        <v>#REF!</v>
      </c>
      <c r="G77" s="70" t="e">
        <f>+((+#REF!*4)*100)/#REF!</f>
        <v>#REF!</v>
      </c>
      <c r="H77" s="70" t="e">
        <f>+((+#REF!*4)*100)/#REF!</f>
        <v>#REF!</v>
      </c>
      <c r="I77" s="69"/>
      <c r="J77" s="167"/>
      <c r="K77" s="168"/>
      <c r="L77" s="168"/>
      <c r="M77" s="168"/>
      <c r="N77" s="169"/>
    </row>
    <row r="78" spans="1:14" ht="12.75">
      <c r="A78" s="133"/>
      <c r="B78" s="177"/>
      <c r="C78" s="62"/>
      <c r="D78" s="64"/>
      <c r="E78" s="70"/>
      <c r="F78" s="70" t="e">
        <f>+((+#REF!*4)*100)/#REF!</f>
        <v>#REF!</v>
      </c>
      <c r="G78" s="70" t="e">
        <f>+((+#REF!*4)*100)/#REF!</f>
        <v>#REF!</v>
      </c>
      <c r="H78" s="70" t="e">
        <f>+((+#REF!*4)*100)/#REF!</f>
        <v>#REF!</v>
      </c>
      <c r="I78" s="69"/>
      <c r="J78" s="167"/>
      <c r="K78" s="168"/>
      <c r="L78" s="168"/>
      <c r="M78" s="168"/>
      <c r="N78" s="169"/>
    </row>
    <row r="79" spans="1:14" ht="12.75">
      <c r="A79" s="133"/>
      <c r="B79" s="177"/>
      <c r="C79" s="62"/>
      <c r="D79" s="64"/>
      <c r="E79" s="70"/>
      <c r="F79" s="70" t="e">
        <f>+((+#REF!*4)*100)/#REF!</f>
        <v>#REF!</v>
      </c>
      <c r="G79" s="70" t="e">
        <f>+((+#REF!*4)*100)/#REF!</f>
        <v>#REF!</v>
      </c>
      <c r="H79" s="70" t="e">
        <f>+((+#REF!*4)*100)/#REF!</f>
        <v>#REF!</v>
      </c>
      <c r="I79" s="69"/>
      <c r="J79" s="167"/>
      <c r="K79" s="168"/>
      <c r="L79" s="168"/>
      <c r="M79" s="168"/>
      <c r="N79" s="169"/>
    </row>
    <row r="80" spans="1:14" ht="12.75">
      <c r="A80" s="133"/>
      <c r="B80" s="177"/>
      <c r="C80" s="62"/>
      <c r="D80" s="64"/>
      <c r="E80" s="70"/>
      <c r="F80" s="70" t="e">
        <f>+((+#REF!*4)*100)/#REF!</f>
        <v>#REF!</v>
      </c>
      <c r="G80" s="70" t="e">
        <f>+((+#REF!*4)*100)/#REF!</f>
        <v>#REF!</v>
      </c>
      <c r="H80" s="70" t="e">
        <f>+((+#REF!*4)*100)/#REF!</f>
        <v>#REF!</v>
      </c>
      <c r="I80" s="69"/>
      <c r="J80" s="167"/>
      <c r="K80" s="168"/>
      <c r="L80" s="168"/>
      <c r="M80" s="168"/>
      <c r="N80" s="169"/>
    </row>
    <row r="81" spans="1:14" ht="12.75">
      <c r="A81" s="133"/>
      <c r="B81" s="177"/>
      <c r="C81" s="62"/>
      <c r="D81" s="64"/>
      <c r="E81" s="70"/>
      <c r="F81" s="70" t="e">
        <f>+((+#REF!*4)*100)/#REF!</f>
        <v>#REF!</v>
      </c>
      <c r="G81" s="70" t="e">
        <f>+((+#REF!*4)*100)/#REF!</f>
        <v>#REF!</v>
      </c>
      <c r="H81" s="70" t="e">
        <f>+((+#REF!*4)*100)/#REF!</f>
        <v>#REF!</v>
      </c>
      <c r="I81" s="69"/>
      <c r="J81" s="167"/>
      <c r="K81" s="168"/>
      <c r="L81" s="168"/>
      <c r="M81" s="168"/>
      <c r="N81" s="169"/>
    </row>
    <row r="82" spans="1:14" ht="12.75">
      <c r="A82" s="133"/>
      <c r="B82" s="177"/>
      <c r="C82" s="62"/>
      <c r="D82" s="64"/>
      <c r="E82" s="70"/>
      <c r="F82" s="70" t="e">
        <f>+((+#REF!*4)*100)/#REF!</f>
        <v>#REF!</v>
      </c>
      <c r="G82" s="70" t="e">
        <f>+((+#REF!*4)*100)/#REF!</f>
        <v>#REF!</v>
      </c>
      <c r="H82" s="70" t="e">
        <f>+((+#REF!*4)*100)/#REF!</f>
        <v>#REF!</v>
      </c>
      <c r="I82" s="69"/>
      <c r="J82" s="167"/>
      <c r="K82" s="168"/>
      <c r="L82" s="168"/>
      <c r="M82" s="168"/>
      <c r="N82" s="169"/>
    </row>
    <row r="83" spans="1:14" ht="12.75">
      <c r="A83" s="133"/>
      <c r="B83" s="177"/>
      <c r="C83" s="62"/>
      <c r="D83" s="64"/>
      <c r="E83" s="70"/>
      <c r="F83" s="68"/>
      <c r="G83" s="68"/>
      <c r="H83" s="68"/>
      <c r="I83" s="69"/>
      <c r="J83" s="167"/>
      <c r="K83" s="168"/>
      <c r="L83" s="168"/>
      <c r="M83" s="168"/>
      <c r="N83" s="169"/>
    </row>
    <row r="84" spans="1:14" ht="12.75">
      <c r="A84" s="133"/>
      <c r="B84" s="178"/>
      <c r="C84" s="62"/>
      <c r="D84" s="71"/>
      <c r="E84" s="72"/>
      <c r="F84" s="73" t="e">
        <f>SUM(F65:F82)</f>
        <v>#REF!</v>
      </c>
      <c r="G84" s="73" t="e">
        <f>SUM(G65:G82)</f>
        <v>#REF!</v>
      </c>
      <c r="H84" s="73" t="e">
        <f>SUM(H65:H82)</f>
        <v>#REF!</v>
      </c>
      <c r="I84" s="69"/>
      <c r="J84" s="170"/>
      <c r="K84" s="171"/>
      <c r="L84" s="171"/>
      <c r="M84" s="171"/>
      <c r="N84" s="172"/>
    </row>
    <row r="85" spans="2:14" ht="12.75">
      <c r="B85" s="61"/>
      <c r="C85" s="62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</row>
    <row r="86" spans="2:14" ht="12.75">
      <c r="B86" s="61"/>
      <c r="C86" s="62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</row>
    <row r="87" spans="2:14" ht="12.75">
      <c r="B87" s="61"/>
      <c r="C87" s="62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</row>
    <row r="88" spans="2:14" ht="12.75">
      <c r="B88" s="61"/>
      <c r="C88" s="62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1:14" ht="12.75">
      <c r="A89" s="173" t="s">
        <v>359</v>
      </c>
      <c r="B89" s="173" t="s">
        <v>360</v>
      </c>
      <c r="C89" s="88"/>
      <c r="D89" s="175" t="s">
        <v>105</v>
      </c>
      <c r="E89" s="89" t="s">
        <v>106</v>
      </c>
      <c r="F89" s="89" t="s">
        <v>107</v>
      </c>
      <c r="G89" s="89" t="s">
        <v>108</v>
      </c>
      <c r="H89" s="89" t="s">
        <v>109</v>
      </c>
      <c r="I89" s="90"/>
      <c r="J89" s="175" t="s">
        <v>110</v>
      </c>
      <c r="K89" s="175"/>
      <c r="L89" s="175"/>
      <c r="M89" s="175"/>
      <c r="N89" s="175"/>
    </row>
    <row r="90" spans="1:14" ht="12.75">
      <c r="A90" s="174"/>
      <c r="B90" s="174"/>
      <c r="C90" s="88"/>
      <c r="D90" s="174"/>
      <c r="E90" s="91" t="s">
        <v>111</v>
      </c>
      <c r="F90" s="92"/>
      <c r="G90" s="92"/>
      <c r="H90" s="92"/>
      <c r="I90" s="93"/>
      <c r="J90" s="174"/>
      <c r="K90" s="174"/>
      <c r="L90" s="174"/>
      <c r="M90" s="174"/>
      <c r="N90" s="174"/>
    </row>
    <row r="91" spans="1:14" ht="12.75">
      <c r="A91" s="133">
        <v>13</v>
      </c>
      <c r="B91" s="176" t="s">
        <v>643</v>
      </c>
      <c r="C91" s="63"/>
      <c r="D91" s="64" t="s">
        <v>266</v>
      </c>
      <c r="E91" s="70">
        <v>170</v>
      </c>
      <c r="F91" s="66" t="s">
        <v>113</v>
      </c>
      <c r="G91" s="66" t="s">
        <v>113</v>
      </c>
      <c r="H91" s="66" t="s">
        <v>113</v>
      </c>
      <c r="I91" s="67"/>
      <c r="J91" s="164" t="s">
        <v>644</v>
      </c>
      <c r="K91" s="165"/>
      <c r="L91" s="165"/>
      <c r="M91" s="165"/>
      <c r="N91" s="166"/>
    </row>
    <row r="92" spans="1:14" ht="12.75">
      <c r="A92" s="133"/>
      <c r="B92" s="177"/>
      <c r="C92" s="62"/>
      <c r="D92" s="64" t="s">
        <v>566</v>
      </c>
      <c r="E92" s="70">
        <v>40</v>
      </c>
      <c r="F92" s="68" t="e">
        <f>+((+#REF!*4)*100)/#REF!</f>
        <v>#REF!</v>
      </c>
      <c r="G92" s="68" t="e">
        <f>+((+#REF!*4)*100)/#REF!</f>
        <v>#REF!</v>
      </c>
      <c r="H92" s="68" t="e">
        <f>+((+#REF!*4)*100)/#REF!</f>
        <v>#REF!</v>
      </c>
      <c r="I92" s="69"/>
      <c r="J92" s="167"/>
      <c r="K92" s="168"/>
      <c r="L92" s="168"/>
      <c r="M92" s="168"/>
      <c r="N92" s="169"/>
    </row>
    <row r="93" spans="1:14" ht="12.75">
      <c r="A93" s="133"/>
      <c r="B93" s="177"/>
      <c r="C93" s="62"/>
      <c r="D93" s="64" t="s">
        <v>119</v>
      </c>
      <c r="E93" s="70">
        <v>10</v>
      </c>
      <c r="F93" s="70" t="e">
        <f>+((+#REF!*4)*100)/#REF!</f>
        <v>#REF!</v>
      </c>
      <c r="G93" s="70" t="e">
        <f>+((+#REF!*4)*100)/#REF!</f>
        <v>#REF!</v>
      </c>
      <c r="H93" s="70" t="e">
        <f>+((+#REF!*4)*100)/#REF!</f>
        <v>#REF!</v>
      </c>
      <c r="I93" s="69"/>
      <c r="J93" s="167"/>
      <c r="K93" s="168"/>
      <c r="L93" s="168"/>
      <c r="M93" s="168"/>
      <c r="N93" s="169"/>
    </row>
    <row r="94" spans="1:14" ht="12.75">
      <c r="A94" s="133"/>
      <c r="B94" s="177"/>
      <c r="C94" s="62"/>
      <c r="D94" s="64" t="s">
        <v>567</v>
      </c>
      <c r="E94" s="70">
        <v>3</v>
      </c>
      <c r="F94" s="70" t="e">
        <f>+((+#REF!*4)*100)/#REF!</f>
        <v>#REF!</v>
      </c>
      <c r="G94" s="70" t="e">
        <f>+((+#REF!*4)*100)/#REF!</f>
        <v>#REF!</v>
      </c>
      <c r="H94" s="70" t="e">
        <f>+((+#REF!*4)*100)/#REF!</f>
        <v>#REF!</v>
      </c>
      <c r="I94" s="69"/>
      <c r="J94" s="167"/>
      <c r="K94" s="168"/>
      <c r="L94" s="168"/>
      <c r="M94" s="168"/>
      <c r="N94" s="169"/>
    </row>
    <row r="95" spans="1:14" ht="12.75">
      <c r="A95" s="133"/>
      <c r="B95" s="177"/>
      <c r="C95" s="62"/>
      <c r="D95" s="64" t="s">
        <v>116</v>
      </c>
      <c r="E95" s="70">
        <v>0.1</v>
      </c>
      <c r="F95" s="70" t="e">
        <f>+((+#REF!*4)*100)/#REF!</f>
        <v>#REF!</v>
      </c>
      <c r="G95" s="70" t="e">
        <f>+((+#REF!*4)*100)/#REF!</f>
        <v>#REF!</v>
      </c>
      <c r="H95" s="70" t="e">
        <f>+((+#REF!*4)*100)/#REF!</f>
        <v>#REF!</v>
      </c>
      <c r="I95" s="69"/>
      <c r="J95" s="167"/>
      <c r="K95" s="168"/>
      <c r="L95" s="168"/>
      <c r="M95" s="168"/>
      <c r="N95" s="169"/>
    </row>
    <row r="96" spans="1:14" ht="12.75">
      <c r="A96" s="133"/>
      <c r="B96" s="177"/>
      <c r="C96" s="62"/>
      <c r="D96" s="64" t="s">
        <v>169</v>
      </c>
      <c r="E96" s="80" t="s">
        <v>170</v>
      </c>
      <c r="F96" s="70" t="e">
        <f>+((+#REF!*4)*100)/#REF!</f>
        <v>#REF!</v>
      </c>
      <c r="G96" s="70" t="e">
        <f>+((+#REF!*4)*100)/#REF!</f>
        <v>#REF!</v>
      </c>
      <c r="H96" s="70" t="e">
        <f>+((+#REF!*4)*100)/#REF!</f>
        <v>#REF!</v>
      </c>
      <c r="I96" s="69"/>
      <c r="J96" s="167"/>
      <c r="K96" s="168"/>
      <c r="L96" s="168"/>
      <c r="M96" s="168"/>
      <c r="N96" s="169"/>
    </row>
    <row r="97" spans="1:14" ht="12.75">
      <c r="A97" s="133"/>
      <c r="B97" s="177"/>
      <c r="C97" s="62"/>
      <c r="D97" s="64" t="s">
        <v>185</v>
      </c>
      <c r="E97" s="80" t="s">
        <v>170</v>
      </c>
      <c r="F97" s="70" t="e">
        <f>+((+#REF!*4)*100)/#REF!</f>
        <v>#REF!</v>
      </c>
      <c r="G97" s="70" t="e">
        <f>+((+#REF!*4)*100)/#REF!</f>
        <v>#REF!</v>
      </c>
      <c r="H97" s="70" t="e">
        <f>+((+#REF!*4)*100)/#REF!</f>
        <v>#REF!</v>
      </c>
      <c r="I97" s="69"/>
      <c r="J97" s="167"/>
      <c r="K97" s="168"/>
      <c r="L97" s="168"/>
      <c r="M97" s="168"/>
      <c r="N97" s="169"/>
    </row>
    <row r="98" spans="1:14" ht="12.75">
      <c r="A98" s="133"/>
      <c r="B98" s="177"/>
      <c r="C98" s="62"/>
      <c r="D98" s="64" t="s">
        <v>580</v>
      </c>
      <c r="E98" s="80" t="s">
        <v>170</v>
      </c>
      <c r="F98" s="70" t="e">
        <f>+((+#REF!*4)*100)/#REF!</f>
        <v>#REF!</v>
      </c>
      <c r="G98" s="70" t="e">
        <f>+((+#REF!*4)*100)/#REF!</f>
        <v>#REF!</v>
      </c>
      <c r="H98" s="70" t="e">
        <f>+((+#REF!*4)*100)/#REF!</f>
        <v>#REF!</v>
      </c>
      <c r="I98" s="69"/>
      <c r="J98" s="167"/>
      <c r="K98" s="168"/>
      <c r="L98" s="168"/>
      <c r="M98" s="168"/>
      <c r="N98" s="169"/>
    </row>
    <row r="99" spans="1:14" ht="12.75">
      <c r="A99" s="133"/>
      <c r="B99" s="177"/>
      <c r="C99" s="62"/>
      <c r="D99" s="64" t="s">
        <v>189</v>
      </c>
      <c r="E99" s="80" t="s">
        <v>170</v>
      </c>
      <c r="F99" s="70" t="e">
        <f>+((+#REF!*4)*100)/#REF!</f>
        <v>#REF!</v>
      </c>
      <c r="G99" s="70" t="e">
        <f>+((+#REF!*4)*100)/#REF!</f>
        <v>#REF!</v>
      </c>
      <c r="H99" s="70" t="e">
        <f>+((+#REF!*4)*100)/#REF!</f>
        <v>#REF!</v>
      </c>
      <c r="I99" s="69"/>
      <c r="J99" s="167"/>
      <c r="K99" s="168"/>
      <c r="L99" s="168"/>
      <c r="M99" s="168"/>
      <c r="N99" s="169"/>
    </row>
    <row r="100" spans="1:14" ht="12.75">
      <c r="A100" s="133"/>
      <c r="B100" s="177"/>
      <c r="C100" s="62"/>
      <c r="D100" s="64" t="s">
        <v>583</v>
      </c>
      <c r="E100" s="80" t="s">
        <v>170</v>
      </c>
      <c r="F100" s="70" t="e">
        <f>+((+#REF!*4)*100)/#REF!</f>
        <v>#REF!</v>
      </c>
      <c r="G100" s="70" t="e">
        <f>+((+#REF!*4)*100)/#REF!</f>
        <v>#REF!</v>
      </c>
      <c r="H100" s="70" t="e">
        <f>+((+#REF!*4)*100)/#REF!</f>
        <v>#REF!</v>
      </c>
      <c r="I100" s="69"/>
      <c r="J100" s="167"/>
      <c r="K100" s="168"/>
      <c r="L100" s="168"/>
      <c r="M100" s="168"/>
      <c r="N100" s="169"/>
    </row>
    <row r="101" spans="1:14" ht="12.75">
      <c r="A101" s="133"/>
      <c r="B101" s="177"/>
      <c r="C101" s="62"/>
      <c r="D101" s="64" t="s">
        <v>544</v>
      </c>
      <c r="E101" s="80" t="s">
        <v>170</v>
      </c>
      <c r="F101" s="70" t="e">
        <f>+((+#REF!*4)*100)/#REF!</f>
        <v>#REF!</v>
      </c>
      <c r="G101" s="70" t="e">
        <f>+((+#REF!*4)*100)/#REF!</f>
        <v>#REF!</v>
      </c>
      <c r="H101" s="70" t="e">
        <f>+((+#REF!*4)*100)/#REF!</f>
        <v>#REF!</v>
      </c>
      <c r="I101" s="69"/>
      <c r="J101" s="167"/>
      <c r="K101" s="168"/>
      <c r="L101" s="168"/>
      <c r="M101" s="168"/>
      <c r="N101" s="169"/>
    </row>
    <row r="102" spans="1:14" ht="12.75">
      <c r="A102" s="133"/>
      <c r="B102" s="177"/>
      <c r="C102" s="62"/>
      <c r="D102" s="64" t="s">
        <v>609</v>
      </c>
      <c r="E102" s="80" t="s">
        <v>170</v>
      </c>
      <c r="F102" s="70" t="e">
        <f>+((+#REF!*4)*100)/#REF!</f>
        <v>#REF!</v>
      </c>
      <c r="G102" s="70" t="e">
        <f>+((+#REF!*4)*100)/#REF!</f>
        <v>#REF!</v>
      </c>
      <c r="H102" s="70" t="e">
        <f>+((+#REF!*4)*100)/#REF!</f>
        <v>#REF!</v>
      </c>
      <c r="I102" s="69"/>
      <c r="J102" s="167"/>
      <c r="K102" s="168"/>
      <c r="L102" s="168"/>
      <c r="M102" s="168"/>
      <c r="N102" s="169"/>
    </row>
    <row r="103" spans="1:14" ht="12.75">
      <c r="A103" s="133"/>
      <c r="B103" s="177"/>
      <c r="C103" s="62"/>
      <c r="D103" s="64" t="s">
        <v>582</v>
      </c>
      <c r="E103" s="80">
        <v>270</v>
      </c>
      <c r="F103" s="70" t="e">
        <f>+((+#REF!*4)*100)/#REF!</f>
        <v>#REF!</v>
      </c>
      <c r="G103" s="70" t="e">
        <f>+((+#REF!*4)*100)/#REF!</f>
        <v>#REF!</v>
      </c>
      <c r="H103" s="70" t="e">
        <f>+((+#REF!*4)*100)/#REF!</f>
        <v>#REF!</v>
      </c>
      <c r="I103" s="69"/>
      <c r="J103" s="167"/>
      <c r="K103" s="168"/>
      <c r="L103" s="168"/>
      <c r="M103" s="168"/>
      <c r="N103" s="169"/>
    </row>
    <row r="104" spans="1:14" ht="12.75">
      <c r="A104" s="133"/>
      <c r="B104" s="177"/>
      <c r="C104" s="62"/>
      <c r="D104" s="64"/>
      <c r="E104" s="70"/>
      <c r="F104" s="70" t="e">
        <f>+((+#REF!*4)*100)/#REF!</f>
        <v>#REF!</v>
      </c>
      <c r="G104" s="70" t="e">
        <f>+((+#REF!*4)*100)/#REF!</f>
        <v>#REF!</v>
      </c>
      <c r="H104" s="70" t="e">
        <f>+((+#REF!*4)*100)/#REF!</f>
        <v>#REF!</v>
      </c>
      <c r="I104" s="69"/>
      <c r="J104" s="167"/>
      <c r="K104" s="168"/>
      <c r="L104" s="168"/>
      <c r="M104" s="168"/>
      <c r="N104" s="169"/>
    </row>
    <row r="105" spans="1:14" ht="12.75">
      <c r="A105" s="133"/>
      <c r="B105" s="177"/>
      <c r="C105" s="62"/>
      <c r="D105" s="64"/>
      <c r="E105" s="70"/>
      <c r="F105" s="70" t="e">
        <f>+((+#REF!*4)*100)/#REF!</f>
        <v>#REF!</v>
      </c>
      <c r="G105" s="70" t="e">
        <f>+((+#REF!*4)*100)/#REF!</f>
        <v>#REF!</v>
      </c>
      <c r="H105" s="70" t="e">
        <f>+((+#REF!*4)*100)/#REF!</f>
        <v>#REF!</v>
      </c>
      <c r="I105" s="69"/>
      <c r="J105" s="167"/>
      <c r="K105" s="168"/>
      <c r="L105" s="168"/>
      <c r="M105" s="168"/>
      <c r="N105" s="169"/>
    </row>
    <row r="106" spans="1:14" ht="12.75">
      <c r="A106" s="133"/>
      <c r="B106" s="177"/>
      <c r="C106" s="62"/>
      <c r="D106" s="64"/>
      <c r="E106" s="70"/>
      <c r="F106" s="70" t="e">
        <f>+((+#REF!*4)*100)/#REF!</f>
        <v>#REF!</v>
      </c>
      <c r="G106" s="70" t="e">
        <f>+((+#REF!*4)*100)/#REF!</f>
        <v>#REF!</v>
      </c>
      <c r="H106" s="70" t="e">
        <f>+((+#REF!*4)*100)/#REF!</f>
        <v>#REF!</v>
      </c>
      <c r="I106" s="69"/>
      <c r="J106" s="167"/>
      <c r="K106" s="168"/>
      <c r="L106" s="168"/>
      <c r="M106" s="168"/>
      <c r="N106" s="169"/>
    </row>
    <row r="107" spans="1:14" ht="12.75">
      <c r="A107" s="133"/>
      <c r="B107" s="177"/>
      <c r="C107" s="62"/>
      <c r="D107" s="64"/>
      <c r="E107" s="70"/>
      <c r="F107" s="70" t="e">
        <f>+((+#REF!*4)*100)/#REF!</f>
        <v>#REF!</v>
      </c>
      <c r="G107" s="70" t="e">
        <f>+((+#REF!*4)*100)/#REF!</f>
        <v>#REF!</v>
      </c>
      <c r="H107" s="70" t="e">
        <f>+((+#REF!*4)*100)/#REF!</f>
        <v>#REF!</v>
      </c>
      <c r="I107" s="69"/>
      <c r="J107" s="167"/>
      <c r="K107" s="168"/>
      <c r="L107" s="168"/>
      <c r="M107" s="168"/>
      <c r="N107" s="169"/>
    </row>
    <row r="108" spans="1:14" ht="12.75">
      <c r="A108" s="133"/>
      <c r="B108" s="177"/>
      <c r="C108" s="62"/>
      <c r="D108" s="64"/>
      <c r="E108" s="70"/>
      <c r="F108" s="70" t="e">
        <f>+((+#REF!*4)*100)/#REF!</f>
        <v>#REF!</v>
      </c>
      <c r="G108" s="70" t="e">
        <f>+((+#REF!*4)*100)/#REF!</f>
        <v>#REF!</v>
      </c>
      <c r="H108" s="70" t="e">
        <f>+((+#REF!*4)*100)/#REF!</f>
        <v>#REF!</v>
      </c>
      <c r="I108" s="69"/>
      <c r="J108" s="167"/>
      <c r="K108" s="168"/>
      <c r="L108" s="168"/>
      <c r="M108" s="168"/>
      <c r="N108" s="169"/>
    </row>
    <row r="109" spans="1:14" ht="12.75">
      <c r="A109" s="133"/>
      <c r="B109" s="177"/>
      <c r="C109" s="62"/>
      <c r="D109" s="64"/>
      <c r="E109" s="70"/>
      <c r="F109" s="70" t="e">
        <f>+((+#REF!*4)*100)/#REF!</f>
        <v>#REF!</v>
      </c>
      <c r="G109" s="70" t="e">
        <f>+((+#REF!*4)*100)/#REF!</f>
        <v>#REF!</v>
      </c>
      <c r="H109" s="70" t="e">
        <f>+((+#REF!*4)*100)/#REF!</f>
        <v>#REF!</v>
      </c>
      <c r="I109" s="69"/>
      <c r="J109" s="167"/>
      <c r="K109" s="168"/>
      <c r="L109" s="168"/>
      <c r="M109" s="168"/>
      <c r="N109" s="169"/>
    </row>
    <row r="110" spans="1:14" ht="12.75">
      <c r="A110" s="133"/>
      <c r="B110" s="177"/>
      <c r="C110" s="62"/>
      <c r="D110" s="64"/>
      <c r="E110" s="70"/>
      <c r="F110" s="68"/>
      <c r="G110" s="68"/>
      <c r="H110" s="68"/>
      <c r="I110" s="69"/>
      <c r="J110" s="167"/>
      <c r="K110" s="168"/>
      <c r="L110" s="168"/>
      <c r="M110" s="168"/>
      <c r="N110" s="169"/>
    </row>
    <row r="111" spans="1:14" ht="12.75">
      <c r="A111" s="133"/>
      <c r="B111" s="178"/>
      <c r="C111" s="62"/>
      <c r="D111" s="71"/>
      <c r="E111" s="72"/>
      <c r="F111" s="73" t="e">
        <f>SUM(F92:F109)</f>
        <v>#REF!</v>
      </c>
      <c r="G111" s="73" t="e">
        <f>SUM(G92:G109)</f>
        <v>#REF!</v>
      </c>
      <c r="H111" s="73" t="e">
        <f>SUM(H92:H109)</f>
        <v>#REF!</v>
      </c>
      <c r="I111" s="69"/>
      <c r="J111" s="170"/>
      <c r="K111" s="171"/>
      <c r="L111" s="171"/>
      <c r="M111" s="171"/>
      <c r="N111" s="172"/>
    </row>
    <row r="112" spans="2:14" ht="12.75">
      <c r="B112" s="61"/>
      <c r="C112" s="62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2:14" ht="12.75">
      <c r="B113" s="61"/>
      <c r="C113" s="62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2:14" ht="12.75">
      <c r="B114" s="61"/>
      <c r="C114" s="62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</row>
    <row r="115" spans="2:14" ht="12.75">
      <c r="B115" s="61"/>
      <c r="C115" s="62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</row>
    <row r="116" spans="1:14" ht="12.75">
      <c r="A116" s="173" t="s">
        <v>359</v>
      </c>
      <c r="B116" s="173" t="s">
        <v>360</v>
      </c>
      <c r="C116" s="88"/>
      <c r="D116" s="175" t="s">
        <v>105</v>
      </c>
      <c r="E116" s="89" t="s">
        <v>106</v>
      </c>
      <c r="F116" s="89" t="s">
        <v>107</v>
      </c>
      <c r="G116" s="89" t="s">
        <v>108</v>
      </c>
      <c r="H116" s="89" t="s">
        <v>109</v>
      </c>
      <c r="I116" s="90"/>
      <c r="J116" s="175" t="s">
        <v>110</v>
      </c>
      <c r="K116" s="175"/>
      <c r="L116" s="175"/>
      <c r="M116" s="175"/>
      <c r="N116" s="175"/>
    </row>
    <row r="117" spans="1:14" ht="12.75">
      <c r="A117" s="174"/>
      <c r="B117" s="174"/>
      <c r="C117" s="88"/>
      <c r="D117" s="174"/>
      <c r="E117" s="91" t="s">
        <v>111</v>
      </c>
      <c r="F117" s="92"/>
      <c r="G117" s="92"/>
      <c r="H117" s="92"/>
      <c r="I117" s="93"/>
      <c r="J117" s="174"/>
      <c r="K117" s="174"/>
      <c r="L117" s="174"/>
      <c r="M117" s="174"/>
      <c r="N117" s="174"/>
    </row>
    <row r="118" spans="1:14" ht="12.75">
      <c r="A118" s="133">
        <v>22</v>
      </c>
      <c r="B118" s="176" t="s">
        <v>591</v>
      </c>
      <c r="C118" s="63"/>
      <c r="D118" s="64" t="s">
        <v>592</v>
      </c>
      <c r="E118" s="65">
        <v>170</v>
      </c>
      <c r="F118" s="66" t="s">
        <v>113</v>
      </c>
      <c r="G118" s="66" t="s">
        <v>113</v>
      </c>
      <c r="H118" s="66" t="s">
        <v>113</v>
      </c>
      <c r="I118" s="67"/>
      <c r="J118" s="164" t="s">
        <v>270</v>
      </c>
      <c r="K118" s="165"/>
      <c r="L118" s="165"/>
      <c r="M118" s="165"/>
      <c r="N118" s="166"/>
    </row>
    <row r="119" spans="1:14" ht="12.75">
      <c r="A119" s="133"/>
      <c r="B119" s="177"/>
      <c r="C119" s="62"/>
      <c r="D119" s="64" t="s">
        <v>166</v>
      </c>
      <c r="E119" s="65">
        <v>35</v>
      </c>
      <c r="F119" s="68" t="e">
        <f>+((+#REF!*4)*100)/#REF!</f>
        <v>#REF!</v>
      </c>
      <c r="G119" s="68" t="e">
        <f>+((+#REF!*4)*100)/#REF!</f>
        <v>#REF!</v>
      </c>
      <c r="H119" s="68" t="e">
        <f>+((+#REF!*4)*100)/#REF!</f>
        <v>#REF!</v>
      </c>
      <c r="I119" s="69"/>
      <c r="J119" s="167"/>
      <c r="K119" s="168"/>
      <c r="L119" s="168"/>
      <c r="M119" s="168"/>
      <c r="N119" s="169"/>
    </row>
    <row r="120" spans="1:14" ht="12.75">
      <c r="A120" s="133"/>
      <c r="B120" s="177"/>
      <c r="C120" s="62"/>
      <c r="D120" s="64" t="s">
        <v>119</v>
      </c>
      <c r="E120" s="65">
        <v>25</v>
      </c>
      <c r="F120" s="70" t="e">
        <f>+((+#REF!*4)*100)/#REF!</f>
        <v>#REF!</v>
      </c>
      <c r="G120" s="70" t="e">
        <f>+((+#REF!*4)*100)/#REF!</f>
        <v>#REF!</v>
      </c>
      <c r="H120" s="70" t="e">
        <f>+((+#REF!*4)*100)/#REF!</f>
        <v>#REF!</v>
      </c>
      <c r="I120" s="69"/>
      <c r="J120" s="167"/>
      <c r="K120" s="168"/>
      <c r="L120" s="168"/>
      <c r="M120" s="168"/>
      <c r="N120" s="169"/>
    </row>
    <row r="121" spans="1:14" ht="12.75">
      <c r="A121" s="133"/>
      <c r="B121" s="177"/>
      <c r="C121" s="62"/>
      <c r="D121" s="64" t="s">
        <v>211</v>
      </c>
      <c r="E121" s="65">
        <v>3</v>
      </c>
      <c r="F121" s="70" t="e">
        <f>+((+#REF!*4)*100)/#REF!</f>
        <v>#REF!</v>
      </c>
      <c r="G121" s="70" t="e">
        <f>+((+#REF!*4)*100)/#REF!</f>
        <v>#REF!</v>
      </c>
      <c r="H121" s="70" t="e">
        <f>+((+#REF!*4)*100)/#REF!</f>
        <v>#REF!</v>
      </c>
      <c r="I121" s="69"/>
      <c r="J121" s="167"/>
      <c r="K121" s="168"/>
      <c r="L121" s="168"/>
      <c r="M121" s="168"/>
      <c r="N121" s="169"/>
    </row>
    <row r="122" spans="1:14" ht="12.75">
      <c r="A122" s="133"/>
      <c r="B122" s="177"/>
      <c r="C122" s="62"/>
      <c r="D122" s="64" t="s">
        <v>116</v>
      </c>
      <c r="E122" s="65">
        <v>0.2</v>
      </c>
      <c r="F122" s="70" t="e">
        <f>+((+#REF!*4)*100)/#REF!</f>
        <v>#REF!</v>
      </c>
      <c r="G122" s="70" t="e">
        <f>+((+#REF!*4)*100)/#REF!</f>
        <v>#REF!</v>
      </c>
      <c r="H122" s="70" t="e">
        <f>+((+#REF!*4)*100)/#REF!</f>
        <v>#REF!</v>
      </c>
      <c r="I122" s="69"/>
      <c r="J122" s="167"/>
      <c r="K122" s="168"/>
      <c r="L122" s="168"/>
      <c r="M122" s="168"/>
      <c r="N122" s="169"/>
    </row>
    <row r="123" spans="1:14" ht="12.75">
      <c r="A123" s="133"/>
      <c r="B123" s="177"/>
      <c r="C123" s="62"/>
      <c r="D123" s="64" t="s">
        <v>117</v>
      </c>
      <c r="E123" s="65">
        <v>1</v>
      </c>
      <c r="F123" s="70" t="e">
        <f>+((+#REF!*4)*100)/#REF!</f>
        <v>#REF!</v>
      </c>
      <c r="G123" s="70" t="e">
        <f>+((+#REF!*4)*100)/#REF!</f>
        <v>#REF!</v>
      </c>
      <c r="H123" s="70" t="e">
        <f>+((+#REF!*4)*100)/#REF!</f>
        <v>#REF!</v>
      </c>
      <c r="I123" s="69"/>
      <c r="J123" s="167"/>
      <c r="K123" s="168"/>
      <c r="L123" s="168"/>
      <c r="M123" s="168"/>
      <c r="N123" s="169"/>
    </row>
    <row r="124" spans="1:14" ht="12.75">
      <c r="A124" s="133"/>
      <c r="B124" s="177"/>
      <c r="C124" s="62"/>
      <c r="D124" s="64" t="s">
        <v>221</v>
      </c>
      <c r="E124" s="84" t="s">
        <v>170</v>
      </c>
      <c r="F124" s="70" t="e">
        <f>+((+#REF!*4)*100)/#REF!</f>
        <v>#REF!</v>
      </c>
      <c r="G124" s="70" t="e">
        <f>+((+#REF!*4)*100)/#REF!</f>
        <v>#REF!</v>
      </c>
      <c r="H124" s="70" t="e">
        <f>+((+#REF!*4)*100)/#REF!</f>
        <v>#REF!</v>
      </c>
      <c r="I124" s="69"/>
      <c r="J124" s="167"/>
      <c r="K124" s="168"/>
      <c r="L124" s="168"/>
      <c r="M124" s="168"/>
      <c r="N124" s="169"/>
    </row>
    <row r="125" spans="1:14" ht="12.75">
      <c r="A125" s="133"/>
      <c r="B125" s="177"/>
      <c r="C125" s="62"/>
      <c r="D125" s="64" t="s">
        <v>271</v>
      </c>
      <c r="E125" s="84" t="s">
        <v>170</v>
      </c>
      <c r="F125" s="70" t="e">
        <f>+((+#REF!*4)*100)/#REF!</f>
        <v>#REF!</v>
      </c>
      <c r="G125" s="70" t="e">
        <f>+((+#REF!*4)*100)/#REF!</f>
        <v>#REF!</v>
      </c>
      <c r="H125" s="70" t="e">
        <f>+((+#REF!*4)*100)/#REF!</f>
        <v>#REF!</v>
      </c>
      <c r="I125" s="69"/>
      <c r="J125" s="167"/>
      <c r="K125" s="168"/>
      <c r="L125" s="168"/>
      <c r="M125" s="168"/>
      <c r="N125" s="169"/>
    </row>
    <row r="126" spans="1:14" ht="12.75">
      <c r="A126" s="133"/>
      <c r="B126" s="177"/>
      <c r="C126" s="62"/>
      <c r="D126" s="64" t="s">
        <v>227</v>
      </c>
      <c r="E126" s="65">
        <v>270</v>
      </c>
      <c r="F126" s="70" t="e">
        <f>+((+#REF!*4)*100)/#REF!</f>
        <v>#REF!</v>
      </c>
      <c r="G126" s="70" t="e">
        <f>+((+#REF!*4)*100)/#REF!</f>
        <v>#REF!</v>
      </c>
      <c r="H126" s="70" t="e">
        <f>+((+#REF!*4)*100)/#REF!</f>
        <v>#REF!</v>
      </c>
      <c r="I126" s="69"/>
      <c r="J126" s="167"/>
      <c r="K126" s="168"/>
      <c r="L126" s="168"/>
      <c r="M126" s="168"/>
      <c r="N126" s="169"/>
    </row>
    <row r="127" spans="1:14" ht="12.75">
      <c r="A127" s="133"/>
      <c r="B127" s="177"/>
      <c r="C127" s="62"/>
      <c r="D127" s="64" t="s">
        <v>116</v>
      </c>
      <c r="E127" s="65">
        <v>0.2</v>
      </c>
      <c r="F127" s="70" t="e">
        <f>+((+#REF!*4)*100)/#REF!</f>
        <v>#REF!</v>
      </c>
      <c r="G127" s="70" t="e">
        <f>+((+#REF!*4)*100)/#REF!</f>
        <v>#REF!</v>
      </c>
      <c r="H127" s="70" t="e">
        <f>+((+#REF!*4)*100)/#REF!</f>
        <v>#REF!</v>
      </c>
      <c r="I127" s="69"/>
      <c r="J127" s="167"/>
      <c r="K127" s="168"/>
      <c r="L127" s="168"/>
      <c r="M127" s="168"/>
      <c r="N127" s="169"/>
    </row>
    <row r="128" spans="1:14" ht="12.75">
      <c r="A128" s="133"/>
      <c r="B128" s="177"/>
      <c r="C128" s="62"/>
      <c r="D128" s="64" t="s">
        <v>212</v>
      </c>
      <c r="E128" s="65">
        <v>60</v>
      </c>
      <c r="F128" s="70" t="e">
        <f>+((+#REF!*4)*100)/#REF!</f>
        <v>#REF!</v>
      </c>
      <c r="G128" s="70" t="e">
        <f>+((+#REF!*4)*100)/#REF!</f>
        <v>#REF!</v>
      </c>
      <c r="H128" s="70" t="e">
        <f>+((+#REF!*4)*100)/#REF!</f>
        <v>#REF!</v>
      </c>
      <c r="I128" s="69"/>
      <c r="J128" s="167"/>
      <c r="K128" s="168"/>
      <c r="L128" s="168"/>
      <c r="M128" s="168"/>
      <c r="N128" s="169"/>
    </row>
    <row r="129" spans="1:14" ht="12.75">
      <c r="A129" s="133"/>
      <c r="B129" s="177"/>
      <c r="C129" s="62"/>
      <c r="D129" s="64" t="s">
        <v>116</v>
      </c>
      <c r="E129" s="65">
        <v>0.2</v>
      </c>
      <c r="F129" s="70" t="e">
        <f>+((+#REF!*4)*100)/#REF!</f>
        <v>#REF!</v>
      </c>
      <c r="G129" s="70" t="e">
        <f>+((+#REF!*4)*100)/#REF!</f>
        <v>#REF!</v>
      </c>
      <c r="H129" s="70" t="e">
        <f>+((+#REF!*4)*100)/#REF!</f>
        <v>#REF!</v>
      </c>
      <c r="I129" s="69"/>
      <c r="J129" s="167"/>
      <c r="K129" s="168"/>
      <c r="L129" s="168"/>
      <c r="M129" s="168"/>
      <c r="N129" s="169"/>
    </row>
    <row r="130" spans="1:14" ht="12.75">
      <c r="A130" s="133"/>
      <c r="B130" s="177"/>
      <c r="C130" s="62"/>
      <c r="D130" s="64"/>
      <c r="E130" s="70"/>
      <c r="F130" s="70" t="e">
        <f>+((+#REF!*4)*100)/#REF!</f>
        <v>#REF!</v>
      </c>
      <c r="G130" s="70" t="e">
        <f>+((+#REF!*4)*100)/#REF!</f>
        <v>#REF!</v>
      </c>
      <c r="H130" s="70" t="e">
        <f>+((+#REF!*4)*100)/#REF!</f>
        <v>#REF!</v>
      </c>
      <c r="I130" s="69"/>
      <c r="J130" s="167"/>
      <c r="K130" s="168"/>
      <c r="L130" s="168"/>
      <c r="M130" s="168"/>
      <c r="N130" s="169"/>
    </row>
    <row r="131" spans="1:14" ht="12.75">
      <c r="A131" s="133"/>
      <c r="B131" s="177"/>
      <c r="C131" s="62"/>
      <c r="D131" s="64"/>
      <c r="E131" s="70"/>
      <c r="F131" s="70" t="e">
        <f>+((+#REF!*4)*100)/#REF!</f>
        <v>#REF!</v>
      </c>
      <c r="G131" s="70" t="e">
        <f>+((+#REF!*4)*100)/#REF!</f>
        <v>#REF!</v>
      </c>
      <c r="H131" s="70" t="e">
        <f>+((+#REF!*4)*100)/#REF!</f>
        <v>#REF!</v>
      </c>
      <c r="I131" s="69"/>
      <c r="J131" s="167"/>
      <c r="K131" s="168"/>
      <c r="L131" s="168"/>
      <c r="M131" s="168"/>
      <c r="N131" s="169"/>
    </row>
    <row r="132" spans="1:14" ht="12.75">
      <c r="A132" s="133"/>
      <c r="B132" s="177"/>
      <c r="C132" s="62"/>
      <c r="D132" s="64"/>
      <c r="E132" s="70"/>
      <c r="F132" s="70" t="e">
        <f>+((+#REF!*4)*100)/#REF!</f>
        <v>#REF!</v>
      </c>
      <c r="G132" s="70" t="e">
        <f>+((+#REF!*4)*100)/#REF!</f>
        <v>#REF!</v>
      </c>
      <c r="H132" s="70" t="e">
        <f>+((+#REF!*4)*100)/#REF!</f>
        <v>#REF!</v>
      </c>
      <c r="I132" s="69"/>
      <c r="J132" s="167"/>
      <c r="K132" s="168"/>
      <c r="L132" s="168"/>
      <c r="M132" s="168"/>
      <c r="N132" s="169"/>
    </row>
    <row r="133" spans="1:14" ht="12.75">
      <c r="A133" s="133"/>
      <c r="B133" s="177"/>
      <c r="C133" s="62"/>
      <c r="D133" s="64"/>
      <c r="E133" s="70"/>
      <c r="F133" s="70" t="e">
        <f>+((+#REF!*4)*100)/#REF!</f>
        <v>#REF!</v>
      </c>
      <c r="G133" s="70" t="e">
        <f>+((+#REF!*4)*100)/#REF!</f>
        <v>#REF!</v>
      </c>
      <c r="H133" s="70" t="e">
        <f>+((+#REF!*4)*100)/#REF!</f>
        <v>#REF!</v>
      </c>
      <c r="I133" s="69"/>
      <c r="J133" s="167"/>
      <c r="K133" s="168"/>
      <c r="L133" s="168"/>
      <c r="M133" s="168"/>
      <c r="N133" s="169"/>
    </row>
    <row r="134" spans="1:14" ht="12.75">
      <c r="A134" s="133"/>
      <c r="B134" s="177"/>
      <c r="C134" s="62"/>
      <c r="D134" s="64"/>
      <c r="E134" s="70"/>
      <c r="F134" s="70" t="e">
        <f>+((+#REF!*4)*100)/#REF!</f>
        <v>#REF!</v>
      </c>
      <c r="G134" s="70" t="e">
        <f>+((+#REF!*4)*100)/#REF!</f>
        <v>#REF!</v>
      </c>
      <c r="H134" s="70" t="e">
        <f>+((+#REF!*4)*100)/#REF!</f>
        <v>#REF!</v>
      </c>
      <c r="I134" s="69"/>
      <c r="J134" s="167"/>
      <c r="K134" s="168"/>
      <c r="L134" s="168"/>
      <c r="M134" s="168"/>
      <c r="N134" s="169"/>
    </row>
    <row r="135" spans="1:14" ht="12.75">
      <c r="A135" s="133"/>
      <c r="B135" s="177"/>
      <c r="C135" s="62"/>
      <c r="D135" s="64"/>
      <c r="E135" s="70"/>
      <c r="F135" s="70" t="e">
        <f>+((+#REF!*4)*100)/#REF!</f>
        <v>#REF!</v>
      </c>
      <c r="G135" s="70" t="e">
        <f>+((+#REF!*4)*100)/#REF!</f>
        <v>#REF!</v>
      </c>
      <c r="H135" s="70" t="e">
        <f>+((+#REF!*4)*100)/#REF!</f>
        <v>#REF!</v>
      </c>
      <c r="I135" s="69"/>
      <c r="J135" s="167"/>
      <c r="K135" s="168"/>
      <c r="L135" s="168"/>
      <c r="M135" s="168"/>
      <c r="N135" s="169"/>
    </row>
    <row r="136" spans="1:14" ht="12.75">
      <c r="A136" s="133"/>
      <c r="B136" s="177"/>
      <c r="C136" s="62"/>
      <c r="D136" s="64"/>
      <c r="E136" s="70"/>
      <c r="F136" s="70" t="e">
        <f>+((+#REF!*4)*100)/#REF!</f>
        <v>#REF!</v>
      </c>
      <c r="G136" s="70" t="e">
        <f>+((+#REF!*4)*100)/#REF!</f>
        <v>#REF!</v>
      </c>
      <c r="H136" s="70" t="e">
        <f>+((+#REF!*4)*100)/#REF!</f>
        <v>#REF!</v>
      </c>
      <c r="I136" s="69"/>
      <c r="J136" s="167"/>
      <c r="K136" s="168"/>
      <c r="L136" s="168"/>
      <c r="M136" s="168"/>
      <c r="N136" s="169"/>
    </row>
    <row r="137" spans="1:14" ht="12.75">
      <c r="A137" s="133"/>
      <c r="B137" s="177"/>
      <c r="C137" s="62"/>
      <c r="D137" s="64"/>
      <c r="E137" s="70"/>
      <c r="F137" s="68"/>
      <c r="G137" s="68"/>
      <c r="H137" s="68"/>
      <c r="I137" s="69"/>
      <c r="J137" s="167"/>
      <c r="K137" s="168"/>
      <c r="L137" s="168"/>
      <c r="M137" s="168"/>
      <c r="N137" s="169"/>
    </row>
    <row r="138" spans="1:14" ht="12.75">
      <c r="A138" s="133"/>
      <c r="B138" s="178"/>
      <c r="C138" s="62"/>
      <c r="D138" s="71"/>
      <c r="E138" s="72"/>
      <c r="F138" s="73" t="e">
        <f>SUM(F119:F136)</f>
        <v>#REF!</v>
      </c>
      <c r="G138" s="73" t="e">
        <f>SUM(G119:G136)</f>
        <v>#REF!</v>
      </c>
      <c r="H138" s="73" t="e">
        <f>SUM(H119:H136)</f>
        <v>#REF!</v>
      </c>
      <c r="I138" s="69"/>
      <c r="J138" s="170"/>
      <c r="K138" s="171"/>
      <c r="L138" s="171"/>
      <c r="M138" s="171"/>
      <c r="N138" s="172"/>
    </row>
    <row r="139" spans="2:14" ht="12.75">
      <c r="B139" s="61"/>
      <c r="C139" s="62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</row>
    <row r="140" spans="2:14" ht="12.75">
      <c r="B140" s="61"/>
      <c r="C140" s="62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</row>
    <row r="141" spans="1:14" ht="12.75">
      <c r="A141" s="173" t="s">
        <v>359</v>
      </c>
      <c r="B141" s="173" t="s">
        <v>360</v>
      </c>
      <c r="C141" s="88"/>
      <c r="D141" s="175" t="s">
        <v>105</v>
      </c>
      <c r="E141" s="89" t="s">
        <v>106</v>
      </c>
      <c r="F141" s="89" t="s">
        <v>107</v>
      </c>
      <c r="G141" s="89" t="s">
        <v>108</v>
      </c>
      <c r="H141" s="89" t="s">
        <v>109</v>
      </c>
      <c r="I141" s="90"/>
      <c r="J141" s="175" t="s">
        <v>110</v>
      </c>
      <c r="K141" s="175"/>
      <c r="L141" s="175"/>
      <c r="M141" s="175"/>
      <c r="N141" s="175"/>
    </row>
    <row r="142" spans="1:14" ht="12.75">
      <c r="A142" s="174"/>
      <c r="B142" s="174"/>
      <c r="C142" s="88"/>
      <c r="D142" s="174"/>
      <c r="E142" s="91" t="s">
        <v>111</v>
      </c>
      <c r="F142" s="92"/>
      <c r="G142" s="92"/>
      <c r="H142" s="92"/>
      <c r="I142" s="93"/>
      <c r="J142" s="174"/>
      <c r="K142" s="174"/>
      <c r="L142" s="174"/>
      <c r="M142" s="174"/>
      <c r="N142" s="174"/>
    </row>
    <row r="143" spans="1:14" ht="12.75">
      <c r="A143" s="133">
        <v>23</v>
      </c>
      <c r="B143" s="176" t="s">
        <v>680</v>
      </c>
      <c r="C143" s="63"/>
      <c r="D143" s="64" t="s">
        <v>255</v>
      </c>
      <c r="E143" s="65">
        <v>150</v>
      </c>
      <c r="F143" s="66" t="s">
        <v>113</v>
      </c>
      <c r="G143" s="66" t="s">
        <v>113</v>
      </c>
      <c r="H143" s="66" t="s">
        <v>113</v>
      </c>
      <c r="I143" s="67"/>
      <c r="J143" s="164" t="s">
        <v>682</v>
      </c>
      <c r="K143" s="165"/>
      <c r="L143" s="165"/>
      <c r="M143" s="165"/>
      <c r="N143" s="166"/>
    </row>
    <row r="144" spans="1:14" ht="12.75">
      <c r="A144" s="133"/>
      <c r="B144" s="177"/>
      <c r="C144" s="62"/>
      <c r="D144" s="64" t="s">
        <v>272</v>
      </c>
      <c r="E144" s="65">
        <v>80</v>
      </c>
      <c r="F144" s="68" t="e">
        <f>+((+#REF!*4)*100)/#REF!</f>
        <v>#REF!</v>
      </c>
      <c r="G144" s="68" t="e">
        <f>+((+#REF!*4)*100)/#REF!</f>
        <v>#REF!</v>
      </c>
      <c r="H144" s="68" t="e">
        <f>+((+#REF!*4)*100)/#REF!</f>
        <v>#REF!</v>
      </c>
      <c r="I144" s="69"/>
      <c r="J144" s="167"/>
      <c r="K144" s="168"/>
      <c r="L144" s="168"/>
      <c r="M144" s="168"/>
      <c r="N144" s="169"/>
    </row>
    <row r="145" spans="1:14" ht="12.75">
      <c r="A145" s="133"/>
      <c r="B145" s="177"/>
      <c r="C145" s="62"/>
      <c r="D145" s="64" t="s">
        <v>166</v>
      </c>
      <c r="E145" s="65">
        <v>35</v>
      </c>
      <c r="F145" s="70" t="e">
        <f>+((+#REF!*4)*100)/#REF!</f>
        <v>#REF!</v>
      </c>
      <c r="G145" s="70" t="e">
        <f>+((+#REF!*4)*100)/#REF!</f>
        <v>#REF!</v>
      </c>
      <c r="H145" s="70" t="e">
        <f>+((+#REF!*4)*100)/#REF!</f>
        <v>#REF!</v>
      </c>
      <c r="I145" s="69"/>
      <c r="J145" s="167"/>
      <c r="K145" s="168"/>
      <c r="L145" s="168"/>
      <c r="M145" s="168"/>
      <c r="N145" s="169"/>
    </row>
    <row r="146" spans="1:14" ht="12.75">
      <c r="A146" s="133"/>
      <c r="B146" s="177"/>
      <c r="C146" s="62"/>
      <c r="D146" s="64" t="s">
        <v>168</v>
      </c>
      <c r="E146" s="65">
        <v>3</v>
      </c>
      <c r="F146" s="70" t="e">
        <f>+((+#REF!*4)*100)/#REF!</f>
        <v>#REF!</v>
      </c>
      <c r="G146" s="70" t="e">
        <f>+((+#REF!*4)*100)/#REF!</f>
        <v>#REF!</v>
      </c>
      <c r="H146" s="70" t="e">
        <f>+((+#REF!*4)*100)/#REF!</f>
        <v>#REF!</v>
      </c>
      <c r="I146" s="69"/>
      <c r="J146" s="167"/>
      <c r="K146" s="168"/>
      <c r="L146" s="168"/>
      <c r="M146" s="168"/>
      <c r="N146" s="169"/>
    </row>
    <row r="147" spans="1:14" ht="12.75">
      <c r="A147" s="133"/>
      <c r="B147" s="177"/>
      <c r="C147" s="62"/>
      <c r="D147" s="64" t="s">
        <v>167</v>
      </c>
      <c r="E147" s="65">
        <v>25</v>
      </c>
      <c r="F147" s="70" t="e">
        <f>+((+#REF!*4)*100)/#REF!</f>
        <v>#REF!</v>
      </c>
      <c r="G147" s="70" t="e">
        <f>+((+#REF!*4)*100)/#REF!</f>
        <v>#REF!</v>
      </c>
      <c r="H147" s="70" t="e">
        <f>+((+#REF!*4)*100)/#REF!</f>
        <v>#REF!</v>
      </c>
      <c r="I147" s="69"/>
      <c r="J147" s="167"/>
      <c r="K147" s="168"/>
      <c r="L147" s="168"/>
      <c r="M147" s="168"/>
      <c r="N147" s="169"/>
    </row>
    <row r="148" spans="1:14" ht="12.75">
      <c r="A148" s="133"/>
      <c r="B148" s="177"/>
      <c r="C148" s="62"/>
      <c r="D148" s="64" t="s">
        <v>681</v>
      </c>
      <c r="E148" s="65">
        <v>40</v>
      </c>
      <c r="F148" s="70" t="e">
        <f>+((+#REF!*4)*100)/#REF!</f>
        <v>#REF!</v>
      </c>
      <c r="G148" s="70" t="e">
        <f>+((+#REF!*4)*100)/#REF!</f>
        <v>#REF!</v>
      </c>
      <c r="H148" s="70" t="e">
        <f>+((+#REF!*4)*100)/#REF!</f>
        <v>#REF!</v>
      </c>
      <c r="I148" s="69"/>
      <c r="J148" s="167"/>
      <c r="K148" s="168"/>
      <c r="L148" s="168"/>
      <c r="M148" s="168"/>
      <c r="N148" s="169"/>
    </row>
    <row r="149" spans="1:14" ht="12.75">
      <c r="A149" s="133"/>
      <c r="B149" s="177"/>
      <c r="C149" s="62"/>
      <c r="D149" s="64" t="s">
        <v>173</v>
      </c>
      <c r="E149" s="65">
        <v>50</v>
      </c>
      <c r="F149" s="70" t="e">
        <f>+((+#REF!*4)*100)/#REF!</f>
        <v>#REF!</v>
      </c>
      <c r="G149" s="70" t="e">
        <f>+((+#REF!*4)*100)/#REF!</f>
        <v>#REF!</v>
      </c>
      <c r="H149" s="70" t="e">
        <f>+((+#REF!*4)*100)/#REF!</f>
        <v>#REF!</v>
      </c>
      <c r="I149" s="69"/>
      <c r="J149" s="167"/>
      <c r="K149" s="168"/>
      <c r="L149" s="168"/>
      <c r="M149" s="168"/>
      <c r="N149" s="169"/>
    </row>
    <row r="150" spans="1:14" ht="12.75">
      <c r="A150" s="133"/>
      <c r="B150" s="177"/>
      <c r="C150" s="62"/>
      <c r="D150" s="64" t="s">
        <v>195</v>
      </c>
      <c r="E150" s="65">
        <v>40</v>
      </c>
      <c r="F150" s="70" t="e">
        <f>+((+#REF!*4)*100)/#REF!</f>
        <v>#REF!</v>
      </c>
      <c r="G150" s="70" t="e">
        <f>+((+#REF!*4)*100)/#REF!</f>
        <v>#REF!</v>
      </c>
      <c r="H150" s="70" t="e">
        <f>+((+#REF!*4)*100)/#REF!</f>
        <v>#REF!</v>
      </c>
      <c r="I150" s="69"/>
      <c r="J150" s="167"/>
      <c r="K150" s="168"/>
      <c r="L150" s="168"/>
      <c r="M150" s="168"/>
      <c r="N150" s="169"/>
    </row>
    <row r="151" spans="1:14" ht="12.75">
      <c r="A151" s="133"/>
      <c r="B151" s="177"/>
      <c r="C151" s="62"/>
      <c r="D151" s="64" t="s">
        <v>117</v>
      </c>
      <c r="E151" s="65">
        <v>1</v>
      </c>
      <c r="F151" s="70" t="e">
        <f>+((+#REF!*4)*100)/#REF!</f>
        <v>#REF!</v>
      </c>
      <c r="G151" s="70" t="e">
        <f>+((+#REF!*4)*100)/#REF!</f>
        <v>#REF!</v>
      </c>
      <c r="H151" s="70" t="e">
        <f>+((+#REF!*4)*100)/#REF!</f>
        <v>#REF!</v>
      </c>
      <c r="I151" s="69"/>
      <c r="J151" s="167"/>
      <c r="K151" s="168"/>
      <c r="L151" s="168"/>
      <c r="M151" s="168"/>
      <c r="N151" s="169"/>
    </row>
    <row r="152" spans="1:14" ht="12.75">
      <c r="A152" s="133"/>
      <c r="B152" s="177"/>
      <c r="C152" s="62"/>
      <c r="D152" s="64" t="s">
        <v>171</v>
      </c>
      <c r="E152" s="84" t="s">
        <v>170</v>
      </c>
      <c r="F152" s="70" t="e">
        <f>+((+#REF!*4)*100)/#REF!</f>
        <v>#REF!</v>
      </c>
      <c r="G152" s="70" t="e">
        <f>+((+#REF!*4)*100)/#REF!</f>
        <v>#REF!</v>
      </c>
      <c r="H152" s="70" t="e">
        <f>+((+#REF!*4)*100)/#REF!</f>
        <v>#REF!</v>
      </c>
      <c r="I152" s="69"/>
      <c r="J152" s="167"/>
      <c r="K152" s="168"/>
      <c r="L152" s="168"/>
      <c r="M152" s="168"/>
      <c r="N152" s="169"/>
    </row>
    <row r="153" spans="1:14" ht="12.75">
      <c r="A153" s="133"/>
      <c r="B153" s="177"/>
      <c r="C153" s="62"/>
      <c r="D153" s="64" t="s">
        <v>116</v>
      </c>
      <c r="E153" s="65">
        <v>0.2</v>
      </c>
      <c r="F153" s="70" t="e">
        <f>+((+#REF!*4)*100)/#REF!</f>
        <v>#REF!</v>
      </c>
      <c r="G153" s="70" t="e">
        <f>+((+#REF!*4)*100)/#REF!</f>
        <v>#REF!</v>
      </c>
      <c r="H153" s="70" t="e">
        <f>+((+#REF!*4)*100)/#REF!</f>
        <v>#REF!</v>
      </c>
      <c r="I153" s="69"/>
      <c r="J153" s="167"/>
      <c r="K153" s="168"/>
      <c r="L153" s="168"/>
      <c r="M153" s="168"/>
      <c r="N153" s="169"/>
    </row>
    <row r="154" spans="1:14" ht="12.75">
      <c r="A154" s="133"/>
      <c r="B154" s="177"/>
      <c r="C154" s="62"/>
      <c r="D154" s="64"/>
      <c r="E154" s="65"/>
      <c r="F154" s="70" t="e">
        <f>+((+#REF!*4)*100)/#REF!</f>
        <v>#REF!</v>
      </c>
      <c r="G154" s="70" t="e">
        <f>+((+#REF!*4)*100)/#REF!</f>
        <v>#REF!</v>
      </c>
      <c r="H154" s="70" t="e">
        <f>+((+#REF!*4)*100)/#REF!</f>
        <v>#REF!</v>
      </c>
      <c r="I154" s="69"/>
      <c r="J154" s="167"/>
      <c r="K154" s="168"/>
      <c r="L154" s="168"/>
      <c r="M154" s="168"/>
      <c r="N154" s="169"/>
    </row>
    <row r="155" spans="1:14" ht="12.75">
      <c r="A155" s="133"/>
      <c r="B155" s="177"/>
      <c r="C155" s="62"/>
      <c r="D155" s="64"/>
      <c r="E155" s="70"/>
      <c r="F155" s="70" t="e">
        <f>+((+#REF!*4)*100)/#REF!</f>
        <v>#REF!</v>
      </c>
      <c r="G155" s="70" t="e">
        <f>+((+#REF!*4)*100)/#REF!</f>
        <v>#REF!</v>
      </c>
      <c r="H155" s="70" t="e">
        <f>+((+#REF!*4)*100)/#REF!</f>
        <v>#REF!</v>
      </c>
      <c r="I155" s="69"/>
      <c r="J155" s="167"/>
      <c r="K155" s="168"/>
      <c r="L155" s="168"/>
      <c r="M155" s="168"/>
      <c r="N155" s="169"/>
    </row>
    <row r="156" spans="1:14" ht="12.75">
      <c r="A156" s="133"/>
      <c r="B156" s="177"/>
      <c r="C156" s="62"/>
      <c r="D156" s="64"/>
      <c r="E156" s="70"/>
      <c r="F156" s="70" t="e">
        <f>+((+#REF!*4)*100)/#REF!</f>
        <v>#REF!</v>
      </c>
      <c r="G156" s="70" t="e">
        <f>+((+#REF!*4)*100)/#REF!</f>
        <v>#REF!</v>
      </c>
      <c r="H156" s="70" t="e">
        <f>+((+#REF!*4)*100)/#REF!</f>
        <v>#REF!</v>
      </c>
      <c r="I156" s="69"/>
      <c r="J156" s="167"/>
      <c r="K156" s="168"/>
      <c r="L156" s="168"/>
      <c r="M156" s="168"/>
      <c r="N156" s="169"/>
    </row>
    <row r="157" spans="1:14" ht="12.75">
      <c r="A157" s="133"/>
      <c r="B157" s="177"/>
      <c r="C157" s="62"/>
      <c r="D157" s="64"/>
      <c r="E157" s="70"/>
      <c r="F157" s="70" t="e">
        <f>+((+#REF!*4)*100)/#REF!</f>
        <v>#REF!</v>
      </c>
      <c r="G157" s="70" t="e">
        <f>+((+#REF!*4)*100)/#REF!</f>
        <v>#REF!</v>
      </c>
      <c r="H157" s="70" t="e">
        <f>+((+#REF!*4)*100)/#REF!</f>
        <v>#REF!</v>
      </c>
      <c r="I157" s="69"/>
      <c r="J157" s="167"/>
      <c r="K157" s="168"/>
      <c r="L157" s="168"/>
      <c r="M157" s="168"/>
      <c r="N157" s="169"/>
    </row>
    <row r="158" spans="1:14" ht="12.75">
      <c r="A158" s="133"/>
      <c r="B158" s="177"/>
      <c r="C158" s="62"/>
      <c r="D158" s="64"/>
      <c r="E158" s="70"/>
      <c r="F158" s="70" t="e">
        <f>+((+#REF!*4)*100)/#REF!</f>
        <v>#REF!</v>
      </c>
      <c r="G158" s="70" t="e">
        <f>+((+#REF!*4)*100)/#REF!</f>
        <v>#REF!</v>
      </c>
      <c r="H158" s="70" t="e">
        <f>+((+#REF!*4)*100)/#REF!</f>
        <v>#REF!</v>
      </c>
      <c r="I158" s="69"/>
      <c r="J158" s="167"/>
      <c r="K158" s="168"/>
      <c r="L158" s="168"/>
      <c r="M158" s="168"/>
      <c r="N158" s="169"/>
    </row>
    <row r="159" spans="1:14" ht="12.75">
      <c r="A159" s="133"/>
      <c r="B159" s="177"/>
      <c r="C159" s="62"/>
      <c r="D159" s="64"/>
      <c r="E159" s="70"/>
      <c r="F159" s="70" t="e">
        <f>+((+#REF!*4)*100)/#REF!</f>
        <v>#REF!</v>
      </c>
      <c r="G159" s="70" t="e">
        <f>+((+#REF!*4)*100)/#REF!</f>
        <v>#REF!</v>
      </c>
      <c r="H159" s="70" t="e">
        <f>+((+#REF!*4)*100)/#REF!</f>
        <v>#REF!</v>
      </c>
      <c r="I159" s="69"/>
      <c r="J159" s="167"/>
      <c r="K159" s="168"/>
      <c r="L159" s="168"/>
      <c r="M159" s="168"/>
      <c r="N159" s="169"/>
    </row>
    <row r="160" spans="1:14" ht="12.75">
      <c r="A160" s="133"/>
      <c r="B160" s="177"/>
      <c r="C160" s="62"/>
      <c r="D160" s="64"/>
      <c r="E160" s="70"/>
      <c r="F160" s="70" t="e">
        <f>+((+#REF!*4)*100)/#REF!</f>
        <v>#REF!</v>
      </c>
      <c r="G160" s="70" t="e">
        <f>+((+#REF!*4)*100)/#REF!</f>
        <v>#REF!</v>
      </c>
      <c r="H160" s="70" t="e">
        <f>+((+#REF!*4)*100)/#REF!</f>
        <v>#REF!</v>
      </c>
      <c r="I160" s="69"/>
      <c r="J160" s="167"/>
      <c r="K160" s="168"/>
      <c r="L160" s="168"/>
      <c r="M160" s="168"/>
      <c r="N160" s="169"/>
    </row>
    <row r="161" spans="1:14" ht="12.75">
      <c r="A161" s="133"/>
      <c r="B161" s="177"/>
      <c r="C161" s="62"/>
      <c r="D161" s="64"/>
      <c r="E161" s="70"/>
      <c r="F161" s="70" t="e">
        <f>+((+#REF!*4)*100)/#REF!</f>
        <v>#REF!</v>
      </c>
      <c r="G161" s="70" t="e">
        <f>+((+#REF!*4)*100)/#REF!</f>
        <v>#REF!</v>
      </c>
      <c r="H161" s="70" t="e">
        <f>+((+#REF!*4)*100)/#REF!</f>
        <v>#REF!</v>
      </c>
      <c r="I161" s="69"/>
      <c r="J161" s="167"/>
      <c r="K161" s="168"/>
      <c r="L161" s="168"/>
      <c r="M161" s="168"/>
      <c r="N161" s="169"/>
    </row>
    <row r="162" spans="1:14" ht="12.75">
      <c r="A162" s="133"/>
      <c r="B162" s="177"/>
      <c r="C162" s="62"/>
      <c r="D162" s="64"/>
      <c r="E162" s="70"/>
      <c r="F162" s="68"/>
      <c r="G162" s="68"/>
      <c r="H162" s="68"/>
      <c r="I162" s="69"/>
      <c r="J162" s="167"/>
      <c r="K162" s="168"/>
      <c r="L162" s="168"/>
      <c r="M162" s="168"/>
      <c r="N162" s="169"/>
    </row>
    <row r="163" spans="1:14" ht="12.75">
      <c r="A163" s="133"/>
      <c r="B163" s="178"/>
      <c r="C163" s="62"/>
      <c r="D163" s="71"/>
      <c r="E163" s="72"/>
      <c r="F163" s="73" t="e">
        <f>SUM(F144:F161)</f>
        <v>#REF!</v>
      </c>
      <c r="G163" s="73" t="e">
        <f>SUM(G144:G161)</f>
        <v>#REF!</v>
      </c>
      <c r="H163" s="73" t="e">
        <f>SUM(H144:H161)</f>
        <v>#REF!</v>
      </c>
      <c r="I163" s="69"/>
      <c r="J163" s="170"/>
      <c r="K163" s="171"/>
      <c r="L163" s="171"/>
      <c r="M163" s="171"/>
      <c r="N163" s="172"/>
    </row>
    <row r="164" spans="2:14" ht="12.75">
      <c r="B164" s="61"/>
      <c r="C164" s="62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</row>
    <row r="165" spans="2:14" ht="12.75">
      <c r="B165" s="61"/>
      <c r="C165" s="62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</row>
    <row r="166" spans="2:14" ht="12.75">
      <c r="B166" s="61"/>
      <c r="C166" s="62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</row>
    <row r="167" spans="2:14" ht="12.75">
      <c r="B167" s="61"/>
      <c r="C167" s="62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</row>
    <row r="168" spans="1:14" ht="12.75">
      <c r="A168" s="173" t="s">
        <v>359</v>
      </c>
      <c r="B168" s="173" t="s">
        <v>360</v>
      </c>
      <c r="C168" s="88"/>
      <c r="D168" s="175" t="s">
        <v>105</v>
      </c>
      <c r="E168" s="89" t="s">
        <v>106</v>
      </c>
      <c r="F168" s="89" t="s">
        <v>107</v>
      </c>
      <c r="G168" s="89" t="s">
        <v>108</v>
      </c>
      <c r="H168" s="89" t="s">
        <v>109</v>
      </c>
      <c r="I168" s="90"/>
      <c r="J168" s="175" t="s">
        <v>110</v>
      </c>
      <c r="K168" s="175"/>
      <c r="L168" s="175"/>
      <c r="M168" s="175"/>
      <c r="N168" s="175"/>
    </row>
    <row r="169" spans="1:14" ht="12.75">
      <c r="A169" s="174"/>
      <c r="B169" s="174"/>
      <c r="C169" s="88"/>
      <c r="D169" s="174"/>
      <c r="E169" s="91" t="s">
        <v>111</v>
      </c>
      <c r="F169" s="92"/>
      <c r="G169" s="92"/>
      <c r="H169" s="92"/>
      <c r="I169" s="93"/>
      <c r="J169" s="174"/>
      <c r="K169" s="174"/>
      <c r="L169" s="174"/>
      <c r="M169" s="174"/>
      <c r="N169" s="174"/>
    </row>
    <row r="170" spans="1:14" ht="12.75">
      <c r="A170" s="133">
        <v>26</v>
      </c>
      <c r="B170" s="176" t="s">
        <v>273</v>
      </c>
      <c r="C170" s="63"/>
      <c r="D170" s="64" t="s">
        <v>605</v>
      </c>
      <c r="E170" s="65">
        <v>130</v>
      </c>
      <c r="F170" s="66" t="s">
        <v>113</v>
      </c>
      <c r="G170" s="66" t="s">
        <v>113</v>
      </c>
      <c r="H170" s="66" t="s">
        <v>113</v>
      </c>
      <c r="I170" s="67"/>
      <c r="J170" s="164" t="s">
        <v>274</v>
      </c>
      <c r="K170" s="165"/>
      <c r="L170" s="165"/>
      <c r="M170" s="165"/>
      <c r="N170" s="166"/>
    </row>
    <row r="171" spans="1:14" ht="12.75">
      <c r="A171" s="133"/>
      <c r="B171" s="177"/>
      <c r="C171" s="62"/>
      <c r="D171" s="64" t="s">
        <v>683</v>
      </c>
      <c r="E171" s="65">
        <v>80</v>
      </c>
      <c r="F171" s="68" t="e">
        <f>+((+#REF!*4)*100)/#REF!</f>
        <v>#REF!</v>
      </c>
      <c r="G171" s="68" t="e">
        <f>+((+#REF!*4)*100)/#REF!</f>
        <v>#REF!</v>
      </c>
      <c r="H171" s="68" t="e">
        <f>+((+#REF!*4)*100)/#REF!</f>
        <v>#REF!</v>
      </c>
      <c r="I171" s="69"/>
      <c r="J171" s="167"/>
      <c r="K171" s="168"/>
      <c r="L171" s="168"/>
      <c r="M171" s="168"/>
      <c r="N171" s="169"/>
    </row>
    <row r="172" spans="1:14" ht="12.75">
      <c r="A172" s="133"/>
      <c r="B172" s="177"/>
      <c r="C172" s="62"/>
      <c r="D172" s="64" t="s">
        <v>119</v>
      </c>
      <c r="E172" s="65">
        <v>10</v>
      </c>
      <c r="F172" s="70" t="e">
        <f>+((+#REF!*4)*100)/#REF!</f>
        <v>#REF!</v>
      </c>
      <c r="G172" s="70" t="e">
        <f>+((+#REF!*4)*100)/#REF!</f>
        <v>#REF!</v>
      </c>
      <c r="H172" s="70" t="e">
        <f>+((+#REF!*4)*100)/#REF!</f>
        <v>#REF!</v>
      </c>
      <c r="I172" s="69"/>
      <c r="J172" s="167"/>
      <c r="K172" s="168"/>
      <c r="L172" s="168"/>
      <c r="M172" s="168"/>
      <c r="N172" s="169"/>
    </row>
    <row r="173" spans="1:14" ht="12.75">
      <c r="A173" s="133"/>
      <c r="B173" s="177"/>
      <c r="C173" s="62"/>
      <c r="D173" s="64" t="s">
        <v>567</v>
      </c>
      <c r="E173" s="65">
        <v>5</v>
      </c>
      <c r="F173" s="70" t="e">
        <f>+((+#REF!*4)*100)/#REF!</f>
        <v>#REF!</v>
      </c>
      <c r="G173" s="70" t="e">
        <f>+((+#REF!*4)*100)/#REF!</f>
        <v>#REF!</v>
      </c>
      <c r="H173" s="70" t="e">
        <f>+((+#REF!*4)*100)/#REF!</f>
        <v>#REF!</v>
      </c>
      <c r="I173" s="69"/>
      <c r="J173" s="167"/>
      <c r="K173" s="168"/>
      <c r="L173" s="168"/>
      <c r="M173" s="168"/>
      <c r="N173" s="169"/>
    </row>
    <row r="174" spans="1:14" ht="12.75">
      <c r="A174" s="133"/>
      <c r="B174" s="177"/>
      <c r="C174" s="62"/>
      <c r="D174" s="64" t="s">
        <v>656</v>
      </c>
      <c r="E174" s="65">
        <v>25</v>
      </c>
      <c r="F174" s="70" t="e">
        <f>+((+#REF!*4)*100)/#REF!</f>
        <v>#REF!</v>
      </c>
      <c r="G174" s="70" t="e">
        <f>+((+#REF!*4)*100)/#REF!</f>
        <v>#REF!</v>
      </c>
      <c r="H174" s="70" t="e">
        <f>+((+#REF!*4)*100)/#REF!</f>
        <v>#REF!</v>
      </c>
      <c r="I174" s="69"/>
      <c r="J174" s="167"/>
      <c r="K174" s="168"/>
      <c r="L174" s="168"/>
      <c r="M174" s="168"/>
      <c r="N174" s="169"/>
    </row>
    <row r="175" spans="1:14" ht="12.75">
      <c r="A175" s="133"/>
      <c r="B175" s="177"/>
      <c r="C175" s="62"/>
      <c r="D175" s="64" t="s">
        <v>169</v>
      </c>
      <c r="E175" s="84" t="s">
        <v>170</v>
      </c>
      <c r="F175" s="70" t="e">
        <f>+((+#REF!*4)*100)/#REF!</f>
        <v>#REF!</v>
      </c>
      <c r="G175" s="70" t="e">
        <f>+((+#REF!*4)*100)/#REF!</f>
        <v>#REF!</v>
      </c>
      <c r="H175" s="70" t="e">
        <f>+((+#REF!*4)*100)/#REF!</f>
        <v>#REF!</v>
      </c>
      <c r="I175" s="69"/>
      <c r="J175" s="167"/>
      <c r="K175" s="168"/>
      <c r="L175" s="168"/>
      <c r="M175" s="168"/>
      <c r="N175" s="169"/>
    </row>
    <row r="176" spans="1:14" ht="12.75">
      <c r="A176" s="133"/>
      <c r="B176" s="177"/>
      <c r="C176" s="62"/>
      <c r="D176" s="64" t="s">
        <v>224</v>
      </c>
      <c r="E176" s="84" t="s">
        <v>170</v>
      </c>
      <c r="F176" s="70" t="e">
        <f>+((+#REF!*4)*100)/#REF!</f>
        <v>#REF!</v>
      </c>
      <c r="G176" s="70" t="e">
        <f>+((+#REF!*4)*100)/#REF!</f>
        <v>#REF!</v>
      </c>
      <c r="H176" s="70" t="e">
        <f>+((+#REF!*4)*100)/#REF!</f>
        <v>#REF!</v>
      </c>
      <c r="I176" s="69"/>
      <c r="J176" s="167"/>
      <c r="K176" s="168"/>
      <c r="L176" s="168"/>
      <c r="M176" s="168"/>
      <c r="N176" s="169"/>
    </row>
    <row r="177" spans="1:14" ht="12.75">
      <c r="A177" s="133"/>
      <c r="B177" s="177"/>
      <c r="C177" s="62"/>
      <c r="D177" s="64" t="s">
        <v>116</v>
      </c>
      <c r="E177" s="65">
        <v>0.2</v>
      </c>
      <c r="F177" s="70" t="e">
        <f>+((+#REF!*4)*100)/#REF!</f>
        <v>#REF!</v>
      </c>
      <c r="G177" s="70" t="e">
        <f>+((+#REF!*4)*100)/#REF!</f>
        <v>#REF!</v>
      </c>
      <c r="H177" s="70" t="e">
        <f>+((+#REF!*4)*100)/#REF!</f>
        <v>#REF!</v>
      </c>
      <c r="I177" s="69"/>
      <c r="J177" s="167"/>
      <c r="K177" s="168"/>
      <c r="L177" s="168"/>
      <c r="M177" s="168"/>
      <c r="N177" s="169"/>
    </row>
    <row r="178" spans="1:14" ht="12.75">
      <c r="A178" s="133"/>
      <c r="B178" s="177"/>
      <c r="C178" s="62"/>
      <c r="D178" s="64" t="s">
        <v>259</v>
      </c>
      <c r="E178" s="65">
        <v>200</v>
      </c>
      <c r="F178" s="70" t="e">
        <f>+((+#REF!*4)*100)/#REF!</f>
        <v>#REF!</v>
      </c>
      <c r="G178" s="70" t="e">
        <f>+((+#REF!*4)*100)/#REF!</f>
        <v>#REF!</v>
      </c>
      <c r="H178" s="70" t="e">
        <f>+((+#REF!*4)*100)/#REF!</f>
        <v>#REF!</v>
      </c>
      <c r="I178" s="69"/>
      <c r="J178" s="167"/>
      <c r="K178" s="168"/>
      <c r="L178" s="168"/>
      <c r="M178" s="168"/>
      <c r="N178" s="169"/>
    </row>
    <row r="179" spans="1:14" ht="12.75">
      <c r="A179" s="133"/>
      <c r="B179" s="177"/>
      <c r="C179" s="62"/>
      <c r="D179" s="64" t="s">
        <v>544</v>
      </c>
      <c r="E179" s="84" t="s">
        <v>170</v>
      </c>
      <c r="F179" s="70" t="e">
        <f>+((+#REF!*4)*100)/#REF!</f>
        <v>#REF!</v>
      </c>
      <c r="G179" s="70" t="e">
        <f>+((+#REF!*4)*100)/#REF!</f>
        <v>#REF!</v>
      </c>
      <c r="H179" s="70" t="e">
        <f>+((+#REF!*4)*100)/#REF!</f>
        <v>#REF!</v>
      </c>
      <c r="I179" s="69"/>
      <c r="J179" s="167"/>
      <c r="K179" s="168"/>
      <c r="L179" s="168"/>
      <c r="M179" s="168"/>
      <c r="N179" s="169"/>
    </row>
    <row r="180" spans="1:14" ht="12.75">
      <c r="A180" s="133"/>
      <c r="B180" s="177"/>
      <c r="C180" s="62"/>
      <c r="D180" s="64"/>
      <c r="E180" s="70"/>
      <c r="F180" s="70" t="e">
        <f>+((+#REF!*4)*100)/#REF!</f>
        <v>#REF!</v>
      </c>
      <c r="G180" s="70" t="e">
        <f>+((+#REF!*4)*100)/#REF!</f>
        <v>#REF!</v>
      </c>
      <c r="H180" s="70" t="e">
        <f>+((+#REF!*4)*100)/#REF!</f>
        <v>#REF!</v>
      </c>
      <c r="I180" s="69"/>
      <c r="J180" s="167"/>
      <c r="K180" s="168"/>
      <c r="L180" s="168"/>
      <c r="M180" s="168"/>
      <c r="N180" s="169"/>
    </row>
    <row r="181" spans="1:14" ht="12.75">
      <c r="A181" s="133"/>
      <c r="B181" s="177"/>
      <c r="C181" s="62"/>
      <c r="D181" s="64"/>
      <c r="E181" s="70"/>
      <c r="F181" s="70" t="e">
        <f>+((+#REF!*4)*100)/#REF!</f>
        <v>#REF!</v>
      </c>
      <c r="G181" s="70" t="e">
        <f>+((+#REF!*4)*100)/#REF!</f>
        <v>#REF!</v>
      </c>
      <c r="H181" s="70" t="e">
        <f>+((+#REF!*4)*100)/#REF!</f>
        <v>#REF!</v>
      </c>
      <c r="I181" s="69"/>
      <c r="J181" s="167"/>
      <c r="K181" s="168"/>
      <c r="L181" s="168"/>
      <c r="M181" s="168"/>
      <c r="N181" s="169"/>
    </row>
    <row r="182" spans="1:14" ht="12.75">
      <c r="A182" s="133"/>
      <c r="B182" s="177"/>
      <c r="C182" s="62"/>
      <c r="D182" s="64"/>
      <c r="E182" s="70"/>
      <c r="F182" s="70" t="e">
        <f>+((+#REF!*4)*100)/#REF!</f>
        <v>#REF!</v>
      </c>
      <c r="G182" s="70" t="e">
        <f>+((+#REF!*4)*100)/#REF!</f>
        <v>#REF!</v>
      </c>
      <c r="H182" s="70" t="e">
        <f>+((+#REF!*4)*100)/#REF!</f>
        <v>#REF!</v>
      </c>
      <c r="I182" s="69"/>
      <c r="J182" s="167"/>
      <c r="K182" s="168"/>
      <c r="L182" s="168"/>
      <c r="M182" s="168"/>
      <c r="N182" s="169"/>
    </row>
    <row r="183" spans="1:14" ht="12.75">
      <c r="A183" s="133"/>
      <c r="B183" s="177"/>
      <c r="C183" s="62"/>
      <c r="D183" s="64"/>
      <c r="E183" s="70"/>
      <c r="F183" s="70" t="e">
        <f>+((+#REF!*4)*100)/#REF!</f>
        <v>#REF!</v>
      </c>
      <c r="G183" s="70" t="e">
        <f>+((+#REF!*4)*100)/#REF!</f>
        <v>#REF!</v>
      </c>
      <c r="H183" s="70" t="e">
        <f>+((+#REF!*4)*100)/#REF!</f>
        <v>#REF!</v>
      </c>
      <c r="I183" s="69"/>
      <c r="J183" s="167"/>
      <c r="K183" s="168"/>
      <c r="L183" s="168"/>
      <c r="M183" s="168"/>
      <c r="N183" s="169"/>
    </row>
    <row r="184" spans="1:14" ht="12.75">
      <c r="A184" s="133"/>
      <c r="B184" s="177"/>
      <c r="C184" s="62"/>
      <c r="D184" s="64"/>
      <c r="E184" s="70"/>
      <c r="F184" s="70" t="e">
        <f>+((+#REF!*4)*100)/#REF!</f>
        <v>#REF!</v>
      </c>
      <c r="G184" s="70" t="e">
        <f>+((+#REF!*4)*100)/#REF!</f>
        <v>#REF!</v>
      </c>
      <c r="H184" s="70" t="e">
        <f>+((+#REF!*4)*100)/#REF!</f>
        <v>#REF!</v>
      </c>
      <c r="I184" s="69"/>
      <c r="J184" s="167"/>
      <c r="K184" s="168"/>
      <c r="L184" s="168"/>
      <c r="M184" s="168"/>
      <c r="N184" s="169"/>
    </row>
    <row r="185" spans="1:14" ht="12.75">
      <c r="A185" s="133"/>
      <c r="B185" s="177"/>
      <c r="C185" s="62"/>
      <c r="D185" s="64"/>
      <c r="E185" s="70"/>
      <c r="F185" s="70" t="e">
        <f>+((+#REF!*4)*100)/#REF!</f>
        <v>#REF!</v>
      </c>
      <c r="G185" s="70" t="e">
        <f>+((+#REF!*4)*100)/#REF!</f>
        <v>#REF!</v>
      </c>
      <c r="H185" s="70" t="e">
        <f>+((+#REF!*4)*100)/#REF!</f>
        <v>#REF!</v>
      </c>
      <c r="I185" s="69"/>
      <c r="J185" s="167"/>
      <c r="K185" s="168"/>
      <c r="L185" s="168"/>
      <c r="M185" s="168"/>
      <c r="N185" s="169"/>
    </row>
    <row r="186" spans="1:14" ht="12.75">
      <c r="A186" s="133"/>
      <c r="B186" s="177"/>
      <c r="C186" s="62"/>
      <c r="D186" s="64"/>
      <c r="E186" s="70"/>
      <c r="F186" s="70" t="e">
        <f>+((+#REF!*4)*100)/#REF!</f>
        <v>#REF!</v>
      </c>
      <c r="G186" s="70" t="e">
        <f>+((+#REF!*4)*100)/#REF!</f>
        <v>#REF!</v>
      </c>
      <c r="H186" s="70" t="e">
        <f>+((+#REF!*4)*100)/#REF!</f>
        <v>#REF!</v>
      </c>
      <c r="I186" s="69"/>
      <c r="J186" s="167"/>
      <c r="K186" s="168"/>
      <c r="L186" s="168"/>
      <c r="M186" s="168"/>
      <c r="N186" s="169"/>
    </row>
    <row r="187" spans="1:14" ht="12.75">
      <c r="A187" s="133"/>
      <c r="B187" s="177"/>
      <c r="C187" s="62"/>
      <c r="D187" s="64"/>
      <c r="E187" s="70"/>
      <c r="F187" s="70" t="e">
        <f>+((+#REF!*4)*100)/#REF!</f>
        <v>#REF!</v>
      </c>
      <c r="G187" s="70" t="e">
        <f>+((+#REF!*4)*100)/#REF!</f>
        <v>#REF!</v>
      </c>
      <c r="H187" s="70" t="e">
        <f>+((+#REF!*4)*100)/#REF!</f>
        <v>#REF!</v>
      </c>
      <c r="I187" s="69"/>
      <c r="J187" s="167"/>
      <c r="K187" s="168"/>
      <c r="L187" s="168"/>
      <c r="M187" s="168"/>
      <c r="N187" s="169"/>
    </row>
    <row r="188" spans="1:14" ht="12.75">
      <c r="A188" s="133"/>
      <c r="B188" s="177"/>
      <c r="C188" s="62"/>
      <c r="D188" s="64"/>
      <c r="E188" s="70"/>
      <c r="F188" s="70" t="e">
        <f>+((+#REF!*4)*100)/#REF!</f>
        <v>#REF!</v>
      </c>
      <c r="G188" s="70" t="e">
        <f>+((+#REF!*4)*100)/#REF!</f>
        <v>#REF!</v>
      </c>
      <c r="H188" s="70" t="e">
        <f>+((+#REF!*4)*100)/#REF!</f>
        <v>#REF!</v>
      </c>
      <c r="I188" s="69"/>
      <c r="J188" s="167"/>
      <c r="K188" s="168"/>
      <c r="L188" s="168"/>
      <c r="M188" s="168"/>
      <c r="N188" s="169"/>
    </row>
    <row r="189" spans="1:14" ht="12.75">
      <c r="A189" s="133"/>
      <c r="B189" s="177"/>
      <c r="C189" s="62"/>
      <c r="D189" s="64"/>
      <c r="E189" s="70"/>
      <c r="F189" s="68"/>
      <c r="G189" s="68"/>
      <c r="H189" s="68"/>
      <c r="I189" s="69"/>
      <c r="J189" s="167"/>
      <c r="K189" s="168"/>
      <c r="L189" s="168"/>
      <c r="M189" s="168"/>
      <c r="N189" s="169"/>
    </row>
    <row r="190" spans="1:14" ht="12.75">
      <c r="A190" s="133"/>
      <c r="B190" s="178"/>
      <c r="C190" s="62"/>
      <c r="D190" s="71"/>
      <c r="E190" s="72"/>
      <c r="F190" s="73" t="e">
        <f>SUM(F171:F188)</f>
        <v>#REF!</v>
      </c>
      <c r="G190" s="73" t="e">
        <f>SUM(G171:G188)</f>
        <v>#REF!</v>
      </c>
      <c r="H190" s="73" t="e">
        <f>SUM(H171:H188)</f>
        <v>#REF!</v>
      </c>
      <c r="I190" s="69"/>
      <c r="J190" s="170"/>
      <c r="K190" s="171"/>
      <c r="L190" s="171"/>
      <c r="M190" s="171"/>
      <c r="N190" s="172"/>
    </row>
    <row r="191" spans="2:14" ht="12.75">
      <c r="B191" s="61"/>
      <c r="C191" s="62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</row>
    <row r="192" spans="2:14" ht="12.75">
      <c r="B192" s="61"/>
      <c r="C192" s="62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</row>
    <row r="193" spans="2:14" ht="12.75">
      <c r="B193" s="61"/>
      <c r="C193" s="62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</row>
    <row r="194" spans="2:14" ht="12.75">
      <c r="B194" s="61"/>
      <c r="C194" s="62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</row>
    <row r="195" spans="1:14" ht="12.75">
      <c r="A195" s="173" t="s">
        <v>359</v>
      </c>
      <c r="B195" s="173" t="s">
        <v>360</v>
      </c>
      <c r="C195" s="88"/>
      <c r="D195" s="175" t="s">
        <v>105</v>
      </c>
      <c r="E195" s="89" t="s">
        <v>106</v>
      </c>
      <c r="F195" s="89" t="s">
        <v>107</v>
      </c>
      <c r="G195" s="89" t="s">
        <v>108</v>
      </c>
      <c r="H195" s="89" t="s">
        <v>109</v>
      </c>
      <c r="I195" s="90"/>
      <c r="J195" s="175" t="s">
        <v>110</v>
      </c>
      <c r="K195" s="175"/>
      <c r="L195" s="175"/>
      <c r="M195" s="175"/>
      <c r="N195" s="175"/>
    </row>
    <row r="196" spans="1:14" ht="12.75">
      <c r="A196" s="174"/>
      <c r="B196" s="174"/>
      <c r="C196" s="88"/>
      <c r="D196" s="174"/>
      <c r="E196" s="91" t="s">
        <v>111</v>
      </c>
      <c r="F196" s="92"/>
      <c r="G196" s="92"/>
      <c r="H196" s="92"/>
      <c r="I196" s="93"/>
      <c r="J196" s="174"/>
      <c r="K196" s="174"/>
      <c r="L196" s="174"/>
      <c r="M196" s="174"/>
      <c r="N196" s="174"/>
    </row>
    <row r="197" spans="1:14" ht="12.75">
      <c r="A197" s="133">
        <v>30</v>
      </c>
      <c r="B197" s="176" t="s">
        <v>613</v>
      </c>
      <c r="C197" s="63"/>
      <c r="D197" s="64" t="s">
        <v>276</v>
      </c>
      <c r="E197" s="65">
        <v>170</v>
      </c>
      <c r="F197" s="66" t="s">
        <v>113</v>
      </c>
      <c r="G197" s="66" t="s">
        <v>113</v>
      </c>
      <c r="H197" s="66" t="s">
        <v>113</v>
      </c>
      <c r="I197" s="67"/>
      <c r="J197" s="164" t="s">
        <v>614</v>
      </c>
      <c r="K197" s="165"/>
      <c r="L197" s="165"/>
      <c r="M197" s="165"/>
      <c r="N197" s="166"/>
    </row>
    <row r="198" spans="1:14" ht="12.75">
      <c r="A198" s="133"/>
      <c r="B198" s="177"/>
      <c r="C198" s="62"/>
      <c r="D198" s="64"/>
      <c r="E198" s="65"/>
      <c r="F198" s="68" t="e">
        <f>+((+#REF!*4)*100)/#REF!</f>
        <v>#REF!</v>
      </c>
      <c r="G198" s="68" t="e">
        <f>+((+#REF!*4)*100)/#REF!</f>
        <v>#REF!</v>
      </c>
      <c r="H198" s="68" t="e">
        <f>+((+#REF!*4)*100)/#REF!</f>
        <v>#REF!</v>
      </c>
      <c r="I198" s="69"/>
      <c r="J198" s="167"/>
      <c r="K198" s="168"/>
      <c r="L198" s="168"/>
      <c r="M198" s="168"/>
      <c r="N198" s="169"/>
    </row>
    <row r="199" spans="1:14" ht="12.75">
      <c r="A199" s="133"/>
      <c r="B199" s="177"/>
      <c r="C199" s="62"/>
      <c r="D199" s="64" t="s">
        <v>567</v>
      </c>
      <c r="E199" s="65">
        <v>3</v>
      </c>
      <c r="F199" s="70" t="e">
        <f>+((+#REF!*4)*100)/#REF!</f>
        <v>#REF!</v>
      </c>
      <c r="G199" s="70" t="e">
        <f>+((+#REF!*4)*100)/#REF!</f>
        <v>#REF!</v>
      </c>
      <c r="H199" s="70" t="e">
        <f>+((+#REF!*4)*100)/#REF!</f>
        <v>#REF!</v>
      </c>
      <c r="I199" s="69"/>
      <c r="J199" s="167"/>
      <c r="K199" s="168"/>
      <c r="L199" s="168"/>
      <c r="M199" s="168"/>
      <c r="N199" s="169"/>
    </row>
    <row r="200" spans="1:14" ht="12.75">
      <c r="A200" s="133"/>
      <c r="B200" s="177"/>
      <c r="C200" s="62"/>
      <c r="D200" s="64" t="s">
        <v>116</v>
      </c>
      <c r="E200" s="65">
        <v>0.1</v>
      </c>
      <c r="F200" s="70" t="e">
        <f>+((+#REF!*4)*100)/#REF!</f>
        <v>#REF!</v>
      </c>
      <c r="G200" s="70" t="e">
        <f>+((+#REF!*4)*100)/#REF!</f>
        <v>#REF!</v>
      </c>
      <c r="H200" s="70" t="e">
        <f>+((+#REF!*4)*100)/#REF!</f>
        <v>#REF!</v>
      </c>
      <c r="I200" s="69"/>
      <c r="J200" s="167"/>
      <c r="K200" s="168"/>
      <c r="L200" s="168"/>
      <c r="M200" s="168"/>
      <c r="N200" s="169"/>
    </row>
    <row r="201" spans="1:14" ht="12.75">
      <c r="A201" s="133"/>
      <c r="B201" s="177"/>
      <c r="C201" s="62"/>
      <c r="D201" s="64" t="s">
        <v>544</v>
      </c>
      <c r="E201" s="84" t="s">
        <v>170</v>
      </c>
      <c r="F201" s="70" t="e">
        <f>+((+#REF!*4)*100)/#REF!</f>
        <v>#REF!</v>
      </c>
      <c r="G201" s="70" t="e">
        <f>+((+#REF!*4)*100)/#REF!</f>
        <v>#REF!</v>
      </c>
      <c r="H201" s="70" t="e">
        <f>+((+#REF!*4)*100)/#REF!</f>
        <v>#REF!</v>
      </c>
      <c r="I201" s="69"/>
      <c r="J201" s="167"/>
      <c r="K201" s="168"/>
      <c r="L201" s="168"/>
      <c r="M201" s="168"/>
      <c r="N201" s="169"/>
    </row>
    <row r="202" spans="1:14" ht="12.75">
      <c r="A202" s="133"/>
      <c r="B202" s="177"/>
      <c r="C202" s="62"/>
      <c r="D202" s="64" t="s">
        <v>169</v>
      </c>
      <c r="E202" s="84" t="s">
        <v>170</v>
      </c>
      <c r="F202" s="70" t="e">
        <f>+((+#REF!*4)*100)/#REF!</f>
        <v>#REF!</v>
      </c>
      <c r="G202" s="70" t="e">
        <f>+((+#REF!*4)*100)/#REF!</f>
        <v>#REF!</v>
      </c>
      <c r="H202" s="70" t="e">
        <f>+((+#REF!*4)*100)/#REF!</f>
        <v>#REF!</v>
      </c>
      <c r="I202" s="69"/>
      <c r="J202" s="167"/>
      <c r="K202" s="168"/>
      <c r="L202" s="168"/>
      <c r="M202" s="168"/>
      <c r="N202" s="169"/>
    </row>
    <row r="203" spans="1:14" ht="12.75">
      <c r="A203" s="133"/>
      <c r="B203" s="177"/>
      <c r="C203" s="62"/>
      <c r="D203" s="64" t="s">
        <v>196</v>
      </c>
      <c r="E203" s="84" t="s">
        <v>170</v>
      </c>
      <c r="F203" s="70" t="e">
        <f>+((+#REF!*4)*100)/#REF!</f>
        <v>#REF!</v>
      </c>
      <c r="G203" s="70" t="e">
        <f>+((+#REF!*4)*100)/#REF!</f>
        <v>#REF!</v>
      </c>
      <c r="H203" s="70" t="e">
        <f>+((+#REF!*4)*100)/#REF!</f>
        <v>#REF!</v>
      </c>
      <c r="I203" s="69"/>
      <c r="J203" s="167"/>
      <c r="K203" s="168"/>
      <c r="L203" s="168"/>
      <c r="M203" s="168"/>
      <c r="N203" s="169"/>
    </row>
    <row r="204" spans="1:14" ht="12.75">
      <c r="A204" s="133"/>
      <c r="B204" s="177"/>
      <c r="C204" s="62"/>
      <c r="D204" s="64" t="s">
        <v>580</v>
      </c>
      <c r="E204" s="84" t="s">
        <v>170</v>
      </c>
      <c r="F204" s="70" t="e">
        <f>+((+#REF!*4)*100)/#REF!</f>
        <v>#REF!</v>
      </c>
      <c r="G204" s="70" t="e">
        <f>+((+#REF!*4)*100)/#REF!</f>
        <v>#REF!</v>
      </c>
      <c r="H204" s="70" t="e">
        <f>+((+#REF!*4)*100)/#REF!</f>
        <v>#REF!</v>
      </c>
      <c r="I204" s="69"/>
      <c r="J204" s="167"/>
      <c r="K204" s="168"/>
      <c r="L204" s="168"/>
      <c r="M204" s="168"/>
      <c r="N204" s="169"/>
    </row>
    <row r="205" spans="1:14" ht="12.75">
      <c r="A205" s="133"/>
      <c r="B205" s="177"/>
      <c r="C205" s="62"/>
      <c r="D205" s="64" t="s">
        <v>227</v>
      </c>
      <c r="E205" s="65">
        <v>270</v>
      </c>
      <c r="F205" s="70" t="e">
        <f>+((+#REF!*4)*100)/#REF!</f>
        <v>#REF!</v>
      </c>
      <c r="G205" s="70" t="e">
        <f>+((+#REF!*4)*100)/#REF!</f>
        <v>#REF!</v>
      </c>
      <c r="H205" s="70" t="e">
        <f>+((+#REF!*4)*100)/#REF!</f>
        <v>#REF!</v>
      </c>
      <c r="I205" s="69"/>
      <c r="J205" s="167"/>
      <c r="K205" s="168"/>
      <c r="L205" s="168"/>
      <c r="M205" s="168"/>
      <c r="N205" s="169"/>
    </row>
    <row r="206" spans="1:14" ht="12.75">
      <c r="A206" s="133"/>
      <c r="B206" s="177"/>
      <c r="C206" s="62"/>
      <c r="D206" s="64" t="s">
        <v>116</v>
      </c>
      <c r="E206" s="65">
        <v>0.2</v>
      </c>
      <c r="F206" s="70" t="e">
        <f>+((+#REF!*4)*100)/#REF!</f>
        <v>#REF!</v>
      </c>
      <c r="G206" s="70" t="e">
        <f>+((+#REF!*4)*100)/#REF!</f>
        <v>#REF!</v>
      </c>
      <c r="H206" s="70" t="e">
        <f>+((+#REF!*4)*100)/#REF!</f>
        <v>#REF!</v>
      </c>
      <c r="I206" s="69"/>
      <c r="J206" s="167"/>
      <c r="K206" s="168"/>
      <c r="L206" s="168"/>
      <c r="M206" s="168"/>
      <c r="N206" s="169"/>
    </row>
    <row r="207" spans="1:14" ht="12.75">
      <c r="A207" s="133"/>
      <c r="B207" s="177"/>
      <c r="C207" s="62"/>
      <c r="D207" s="64" t="s">
        <v>220</v>
      </c>
      <c r="E207" s="65">
        <v>50</v>
      </c>
      <c r="F207" s="70" t="e">
        <f>+((+#REF!*4)*100)/#REF!</f>
        <v>#REF!</v>
      </c>
      <c r="G207" s="70" t="e">
        <f>+((+#REF!*4)*100)/#REF!</f>
        <v>#REF!</v>
      </c>
      <c r="H207" s="70" t="e">
        <f>+((+#REF!*4)*100)/#REF!</f>
        <v>#REF!</v>
      </c>
      <c r="I207" s="69"/>
      <c r="J207" s="167"/>
      <c r="K207" s="168"/>
      <c r="L207" s="168"/>
      <c r="M207" s="168"/>
      <c r="N207" s="169"/>
    </row>
    <row r="208" spans="1:14" ht="12.75">
      <c r="A208" s="133"/>
      <c r="B208" s="177"/>
      <c r="C208" s="62"/>
      <c r="D208" s="64" t="s">
        <v>116</v>
      </c>
      <c r="E208" s="65">
        <v>0.2</v>
      </c>
      <c r="F208" s="70" t="e">
        <f>+((+#REF!*4)*100)/#REF!</f>
        <v>#REF!</v>
      </c>
      <c r="G208" s="70" t="e">
        <f>+((+#REF!*4)*100)/#REF!</f>
        <v>#REF!</v>
      </c>
      <c r="H208" s="70" t="e">
        <f>+((+#REF!*4)*100)/#REF!</f>
        <v>#REF!</v>
      </c>
      <c r="I208" s="69"/>
      <c r="J208" s="167"/>
      <c r="K208" s="168"/>
      <c r="L208" s="168"/>
      <c r="M208" s="168"/>
      <c r="N208" s="169"/>
    </row>
    <row r="209" spans="1:14" ht="12.75">
      <c r="A209" s="133"/>
      <c r="B209" s="177"/>
      <c r="C209" s="62"/>
      <c r="D209" s="64" t="s">
        <v>275</v>
      </c>
      <c r="E209" s="80" t="s">
        <v>170</v>
      </c>
      <c r="F209" s="70" t="e">
        <f>+((+#REF!*4)*100)/#REF!</f>
        <v>#REF!</v>
      </c>
      <c r="G209" s="70" t="e">
        <f>+((+#REF!*4)*100)/#REF!</f>
        <v>#REF!</v>
      </c>
      <c r="H209" s="70" t="e">
        <f>+((+#REF!*4)*100)/#REF!</f>
        <v>#REF!</v>
      </c>
      <c r="I209" s="69"/>
      <c r="J209" s="167"/>
      <c r="K209" s="168"/>
      <c r="L209" s="168"/>
      <c r="M209" s="168"/>
      <c r="N209" s="169"/>
    </row>
    <row r="210" spans="1:14" ht="12.75">
      <c r="A210" s="133"/>
      <c r="B210" s="177"/>
      <c r="C210" s="62"/>
      <c r="D210" s="64"/>
      <c r="E210" s="70"/>
      <c r="F210" s="70" t="e">
        <f>+((+#REF!*4)*100)/#REF!</f>
        <v>#REF!</v>
      </c>
      <c r="G210" s="70" t="e">
        <f>+((+#REF!*4)*100)/#REF!</f>
        <v>#REF!</v>
      </c>
      <c r="H210" s="70" t="e">
        <f>+((+#REF!*4)*100)/#REF!</f>
        <v>#REF!</v>
      </c>
      <c r="I210" s="69"/>
      <c r="J210" s="167"/>
      <c r="K210" s="168"/>
      <c r="L210" s="168"/>
      <c r="M210" s="168"/>
      <c r="N210" s="169"/>
    </row>
    <row r="211" spans="1:14" ht="12.75">
      <c r="A211" s="133"/>
      <c r="B211" s="177"/>
      <c r="C211" s="62"/>
      <c r="D211" s="64"/>
      <c r="E211" s="70"/>
      <c r="F211" s="70" t="e">
        <f>+((+#REF!*4)*100)/#REF!</f>
        <v>#REF!</v>
      </c>
      <c r="G211" s="70" t="e">
        <f>+((+#REF!*4)*100)/#REF!</f>
        <v>#REF!</v>
      </c>
      <c r="H211" s="70" t="e">
        <f>+((+#REF!*4)*100)/#REF!</f>
        <v>#REF!</v>
      </c>
      <c r="I211" s="69"/>
      <c r="J211" s="167"/>
      <c r="K211" s="168"/>
      <c r="L211" s="168"/>
      <c r="M211" s="168"/>
      <c r="N211" s="169"/>
    </row>
    <row r="212" spans="1:14" ht="12.75">
      <c r="A212" s="133"/>
      <c r="B212" s="177"/>
      <c r="C212" s="62"/>
      <c r="D212" s="64"/>
      <c r="E212" s="70"/>
      <c r="F212" s="70" t="e">
        <f>+((+#REF!*4)*100)/#REF!</f>
        <v>#REF!</v>
      </c>
      <c r="G212" s="70" t="e">
        <f>+((+#REF!*4)*100)/#REF!</f>
        <v>#REF!</v>
      </c>
      <c r="H212" s="70" t="e">
        <f>+((+#REF!*4)*100)/#REF!</f>
        <v>#REF!</v>
      </c>
      <c r="I212" s="69"/>
      <c r="J212" s="167"/>
      <c r="K212" s="168"/>
      <c r="L212" s="168"/>
      <c r="M212" s="168"/>
      <c r="N212" s="169"/>
    </row>
    <row r="213" spans="1:14" ht="12.75">
      <c r="A213" s="133"/>
      <c r="B213" s="177"/>
      <c r="C213" s="62"/>
      <c r="D213" s="64"/>
      <c r="E213" s="70"/>
      <c r="F213" s="70" t="e">
        <f>+((+#REF!*4)*100)/#REF!</f>
        <v>#REF!</v>
      </c>
      <c r="G213" s="70" t="e">
        <f>+((+#REF!*4)*100)/#REF!</f>
        <v>#REF!</v>
      </c>
      <c r="H213" s="70" t="e">
        <f>+((+#REF!*4)*100)/#REF!</f>
        <v>#REF!</v>
      </c>
      <c r="I213" s="69"/>
      <c r="J213" s="167"/>
      <c r="K213" s="168"/>
      <c r="L213" s="168"/>
      <c r="M213" s="168"/>
      <c r="N213" s="169"/>
    </row>
    <row r="214" spans="1:14" ht="12.75">
      <c r="A214" s="133"/>
      <c r="B214" s="177"/>
      <c r="C214" s="62"/>
      <c r="D214" s="64"/>
      <c r="E214" s="70"/>
      <c r="F214" s="70" t="e">
        <f>+((+#REF!*4)*100)/#REF!</f>
        <v>#REF!</v>
      </c>
      <c r="G214" s="70" t="e">
        <f>+((+#REF!*4)*100)/#REF!</f>
        <v>#REF!</v>
      </c>
      <c r="H214" s="70" t="e">
        <f>+((+#REF!*4)*100)/#REF!</f>
        <v>#REF!</v>
      </c>
      <c r="I214" s="69"/>
      <c r="J214" s="167"/>
      <c r="K214" s="168"/>
      <c r="L214" s="168"/>
      <c r="M214" s="168"/>
      <c r="N214" s="169"/>
    </row>
    <row r="215" spans="1:14" ht="12.75">
      <c r="A215" s="133"/>
      <c r="B215" s="177"/>
      <c r="C215" s="62"/>
      <c r="D215" s="64"/>
      <c r="E215" s="70"/>
      <c r="F215" s="70" t="e">
        <f>+((+#REF!*4)*100)/#REF!</f>
        <v>#REF!</v>
      </c>
      <c r="G215" s="70" t="e">
        <f>+((+#REF!*4)*100)/#REF!</f>
        <v>#REF!</v>
      </c>
      <c r="H215" s="70" t="e">
        <f>+((+#REF!*4)*100)/#REF!</f>
        <v>#REF!</v>
      </c>
      <c r="I215" s="69"/>
      <c r="J215" s="167"/>
      <c r="K215" s="168"/>
      <c r="L215" s="168"/>
      <c r="M215" s="168"/>
      <c r="N215" s="169"/>
    </row>
    <row r="216" spans="1:14" ht="12.75">
      <c r="A216" s="133"/>
      <c r="B216" s="177"/>
      <c r="C216" s="62"/>
      <c r="D216" s="64"/>
      <c r="E216" s="70"/>
      <c r="F216" s="68"/>
      <c r="G216" s="68"/>
      <c r="H216" s="68"/>
      <c r="I216" s="69"/>
      <c r="J216" s="167"/>
      <c r="K216" s="168"/>
      <c r="L216" s="168"/>
      <c r="M216" s="168"/>
      <c r="N216" s="169"/>
    </row>
    <row r="217" spans="1:14" ht="12.75">
      <c r="A217" s="133"/>
      <c r="B217" s="178"/>
      <c r="C217" s="62"/>
      <c r="D217" s="71"/>
      <c r="E217" s="72"/>
      <c r="F217" s="73" t="e">
        <f>SUM(F198:F215)</f>
        <v>#REF!</v>
      </c>
      <c r="G217" s="73" t="e">
        <f>SUM(G198:G215)</f>
        <v>#REF!</v>
      </c>
      <c r="H217" s="73" t="e">
        <f>SUM(H198:H215)</f>
        <v>#REF!</v>
      </c>
      <c r="I217" s="69"/>
      <c r="J217" s="170"/>
      <c r="K217" s="171"/>
      <c r="L217" s="171"/>
      <c r="M217" s="171"/>
      <c r="N217" s="172"/>
    </row>
    <row r="218" spans="2:14" ht="12.75">
      <c r="B218" s="61"/>
      <c r="C218" s="62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</row>
    <row r="219" spans="2:14" ht="12.75">
      <c r="B219" s="61"/>
      <c r="C219" s="62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</row>
    <row r="220" spans="1:14" ht="12.75">
      <c r="A220" s="173" t="s">
        <v>359</v>
      </c>
      <c r="B220" s="173" t="s">
        <v>360</v>
      </c>
      <c r="C220" s="88"/>
      <c r="D220" s="175" t="s">
        <v>105</v>
      </c>
      <c r="E220" s="89" t="s">
        <v>106</v>
      </c>
      <c r="F220" s="89" t="s">
        <v>107</v>
      </c>
      <c r="G220" s="89" t="s">
        <v>108</v>
      </c>
      <c r="H220" s="89" t="s">
        <v>109</v>
      </c>
      <c r="I220" s="90"/>
      <c r="J220" s="175" t="s">
        <v>110</v>
      </c>
      <c r="K220" s="175"/>
      <c r="L220" s="175"/>
      <c r="M220" s="175"/>
      <c r="N220" s="175"/>
    </row>
    <row r="221" spans="1:14" ht="12.75">
      <c r="A221" s="174"/>
      <c r="B221" s="174"/>
      <c r="C221" s="88"/>
      <c r="D221" s="174"/>
      <c r="E221" s="91" t="s">
        <v>111</v>
      </c>
      <c r="F221" s="92"/>
      <c r="G221" s="92"/>
      <c r="H221" s="92"/>
      <c r="I221" s="93"/>
      <c r="J221" s="174"/>
      <c r="K221" s="174"/>
      <c r="L221" s="174"/>
      <c r="M221" s="174"/>
      <c r="N221" s="174"/>
    </row>
    <row r="222" spans="1:14" ht="12.75">
      <c r="A222" s="133">
        <v>31</v>
      </c>
      <c r="B222" s="176" t="s">
        <v>653</v>
      </c>
      <c r="C222" s="63"/>
      <c r="D222" s="64" t="s">
        <v>269</v>
      </c>
      <c r="E222" s="65">
        <v>165</v>
      </c>
      <c r="F222" s="66" t="s">
        <v>113</v>
      </c>
      <c r="G222" s="66" t="s">
        <v>113</v>
      </c>
      <c r="H222" s="66" t="s">
        <v>113</v>
      </c>
      <c r="I222" s="67"/>
      <c r="J222" s="164" t="s">
        <v>654</v>
      </c>
      <c r="K222" s="165"/>
      <c r="L222" s="165"/>
      <c r="M222" s="165"/>
      <c r="N222" s="166"/>
    </row>
    <row r="223" spans="1:14" ht="12.75">
      <c r="A223" s="133"/>
      <c r="B223" s="177"/>
      <c r="C223" s="62"/>
      <c r="D223" s="64" t="s">
        <v>566</v>
      </c>
      <c r="E223" s="65">
        <v>40</v>
      </c>
      <c r="F223" s="68" t="e">
        <f>+((+#REF!*4)*100)/#REF!</f>
        <v>#REF!</v>
      </c>
      <c r="G223" s="68" t="e">
        <f>+((+#REF!*4)*100)/#REF!</f>
        <v>#REF!</v>
      </c>
      <c r="H223" s="68" t="e">
        <f>+((+#REF!*4)*100)/#REF!</f>
        <v>#REF!</v>
      </c>
      <c r="I223" s="69"/>
      <c r="J223" s="167"/>
      <c r="K223" s="168"/>
      <c r="L223" s="168"/>
      <c r="M223" s="168"/>
      <c r="N223" s="169"/>
    </row>
    <row r="224" spans="1:14" ht="12.75">
      <c r="A224" s="133"/>
      <c r="B224" s="177"/>
      <c r="C224" s="62"/>
      <c r="D224" s="64" t="s">
        <v>119</v>
      </c>
      <c r="E224" s="65">
        <v>10</v>
      </c>
      <c r="F224" s="70" t="e">
        <f>+((+#REF!*4)*100)/#REF!</f>
        <v>#REF!</v>
      </c>
      <c r="G224" s="70" t="e">
        <f>+((+#REF!*4)*100)/#REF!</f>
        <v>#REF!</v>
      </c>
      <c r="H224" s="70" t="e">
        <f>+((+#REF!*4)*100)/#REF!</f>
        <v>#REF!</v>
      </c>
      <c r="I224" s="69"/>
      <c r="J224" s="167"/>
      <c r="K224" s="168"/>
      <c r="L224" s="168"/>
      <c r="M224" s="168"/>
      <c r="N224" s="169"/>
    </row>
    <row r="225" spans="1:14" ht="12.75">
      <c r="A225" s="133"/>
      <c r="B225" s="177"/>
      <c r="C225" s="62"/>
      <c r="D225" s="64" t="s">
        <v>567</v>
      </c>
      <c r="E225" s="65">
        <v>3</v>
      </c>
      <c r="F225" s="70" t="e">
        <f>+((+#REF!*4)*100)/#REF!</f>
        <v>#REF!</v>
      </c>
      <c r="G225" s="70" t="e">
        <f>+((+#REF!*4)*100)/#REF!</f>
        <v>#REF!</v>
      </c>
      <c r="H225" s="70" t="e">
        <f>+((+#REF!*4)*100)/#REF!</f>
        <v>#REF!</v>
      </c>
      <c r="I225" s="69"/>
      <c r="J225" s="167"/>
      <c r="K225" s="168"/>
      <c r="L225" s="168"/>
      <c r="M225" s="168"/>
      <c r="N225" s="169"/>
    </row>
    <row r="226" spans="1:14" ht="12.75">
      <c r="A226" s="133"/>
      <c r="B226" s="177"/>
      <c r="C226" s="62"/>
      <c r="D226" s="64" t="s">
        <v>116</v>
      </c>
      <c r="E226" s="65">
        <v>0.1</v>
      </c>
      <c r="F226" s="70" t="e">
        <f>+((+#REF!*4)*100)/#REF!</f>
        <v>#REF!</v>
      </c>
      <c r="G226" s="70" t="e">
        <f>+((+#REF!*4)*100)/#REF!</f>
        <v>#REF!</v>
      </c>
      <c r="H226" s="70" t="e">
        <f>+((+#REF!*4)*100)/#REF!</f>
        <v>#REF!</v>
      </c>
      <c r="I226" s="69"/>
      <c r="J226" s="167"/>
      <c r="K226" s="168"/>
      <c r="L226" s="168"/>
      <c r="M226" s="168"/>
      <c r="N226" s="169"/>
    </row>
    <row r="227" spans="1:14" ht="12.75">
      <c r="A227" s="133"/>
      <c r="B227" s="177"/>
      <c r="C227" s="62"/>
      <c r="D227" s="64" t="s">
        <v>169</v>
      </c>
      <c r="E227" s="80" t="s">
        <v>170</v>
      </c>
      <c r="F227" s="70" t="e">
        <f>+((+#REF!*4)*100)/#REF!</f>
        <v>#REF!</v>
      </c>
      <c r="G227" s="70" t="e">
        <f>+((+#REF!*4)*100)/#REF!</f>
        <v>#REF!</v>
      </c>
      <c r="H227" s="70" t="e">
        <f>+((+#REF!*4)*100)/#REF!</f>
        <v>#REF!</v>
      </c>
      <c r="I227" s="69"/>
      <c r="J227" s="167"/>
      <c r="K227" s="168"/>
      <c r="L227" s="168"/>
      <c r="M227" s="168"/>
      <c r="N227" s="169"/>
    </row>
    <row r="228" spans="1:14" ht="12.75">
      <c r="A228" s="133"/>
      <c r="B228" s="177"/>
      <c r="C228" s="62"/>
      <c r="D228" s="64" t="s">
        <v>185</v>
      </c>
      <c r="E228" s="80" t="s">
        <v>170</v>
      </c>
      <c r="F228" s="70" t="e">
        <f>+((+#REF!*4)*100)/#REF!</f>
        <v>#REF!</v>
      </c>
      <c r="G228" s="70" t="e">
        <f>+((+#REF!*4)*100)/#REF!</f>
        <v>#REF!</v>
      </c>
      <c r="H228" s="70" t="e">
        <f>+((+#REF!*4)*100)/#REF!</f>
        <v>#REF!</v>
      </c>
      <c r="I228" s="69"/>
      <c r="J228" s="167"/>
      <c r="K228" s="168"/>
      <c r="L228" s="168"/>
      <c r="M228" s="168"/>
      <c r="N228" s="169"/>
    </row>
    <row r="229" spans="1:14" ht="12.75">
      <c r="A229" s="133"/>
      <c r="B229" s="177"/>
      <c r="C229" s="62"/>
      <c r="D229" s="64" t="s">
        <v>580</v>
      </c>
      <c r="E229" s="80" t="s">
        <v>170</v>
      </c>
      <c r="F229" s="70" t="e">
        <f>+((+#REF!*4)*100)/#REF!</f>
        <v>#REF!</v>
      </c>
      <c r="G229" s="70" t="e">
        <f>+((+#REF!*4)*100)/#REF!</f>
        <v>#REF!</v>
      </c>
      <c r="H229" s="70" t="e">
        <f>+((+#REF!*4)*100)/#REF!</f>
        <v>#REF!</v>
      </c>
      <c r="I229" s="69"/>
      <c r="J229" s="167"/>
      <c r="K229" s="168"/>
      <c r="L229" s="168"/>
      <c r="M229" s="168"/>
      <c r="N229" s="169"/>
    </row>
    <row r="230" spans="1:14" ht="12.75">
      <c r="A230" s="133"/>
      <c r="B230" s="177"/>
      <c r="C230" s="62"/>
      <c r="D230" s="64" t="s">
        <v>189</v>
      </c>
      <c r="E230" s="80" t="s">
        <v>170</v>
      </c>
      <c r="F230" s="70" t="e">
        <f>+((+#REF!*4)*100)/#REF!</f>
        <v>#REF!</v>
      </c>
      <c r="G230" s="70" t="e">
        <f>+((+#REF!*4)*100)/#REF!</f>
        <v>#REF!</v>
      </c>
      <c r="H230" s="70" t="e">
        <f>+((+#REF!*4)*100)/#REF!</f>
        <v>#REF!</v>
      </c>
      <c r="I230" s="69"/>
      <c r="J230" s="167"/>
      <c r="K230" s="168"/>
      <c r="L230" s="168"/>
      <c r="M230" s="168"/>
      <c r="N230" s="169"/>
    </row>
    <row r="231" spans="1:14" ht="12.75">
      <c r="A231" s="133"/>
      <c r="B231" s="177"/>
      <c r="C231" s="62"/>
      <c r="D231" s="64" t="s">
        <v>583</v>
      </c>
      <c r="E231" s="80" t="s">
        <v>170</v>
      </c>
      <c r="F231" s="70" t="e">
        <f>+((+#REF!*4)*100)/#REF!</f>
        <v>#REF!</v>
      </c>
      <c r="G231" s="70" t="e">
        <f>+((+#REF!*4)*100)/#REF!</f>
        <v>#REF!</v>
      </c>
      <c r="H231" s="70" t="e">
        <f>+((+#REF!*4)*100)/#REF!</f>
        <v>#REF!</v>
      </c>
      <c r="I231" s="69"/>
      <c r="J231" s="167"/>
      <c r="K231" s="168"/>
      <c r="L231" s="168"/>
      <c r="M231" s="168"/>
      <c r="N231" s="169"/>
    </row>
    <row r="232" spans="1:14" ht="12.75">
      <c r="A232" s="133"/>
      <c r="B232" s="177"/>
      <c r="C232" s="62"/>
      <c r="D232" s="64" t="s">
        <v>544</v>
      </c>
      <c r="E232" s="80" t="s">
        <v>170</v>
      </c>
      <c r="F232" s="70" t="e">
        <f>+((+#REF!*4)*100)/#REF!</f>
        <v>#REF!</v>
      </c>
      <c r="G232" s="70" t="e">
        <f>+((+#REF!*4)*100)/#REF!</f>
        <v>#REF!</v>
      </c>
      <c r="H232" s="70" t="e">
        <f>+((+#REF!*4)*100)/#REF!</f>
        <v>#REF!</v>
      </c>
      <c r="I232" s="69"/>
      <c r="J232" s="167"/>
      <c r="K232" s="168"/>
      <c r="L232" s="168"/>
      <c r="M232" s="168"/>
      <c r="N232" s="169"/>
    </row>
    <row r="233" spans="1:14" ht="12.75">
      <c r="A233" s="133"/>
      <c r="B233" s="177"/>
      <c r="C233" s="62"/>
      <c r="D233" s="64" t="s">
        <v>609</v>
      </c>
      <c r="E233" s="80" t="s">
        <v>170</v>
      </c>
      <c r="F233" s="70" t="e">
        <f>+((+#REF!*4)*100)/#REF!</f>
        <v>#REF!</v>
      </c>
      <c r="G233" s="70" t="e">
        <f>+((+#REF!*4)*100)/#REF!</f>
        <v>#REF!</v>
      </c>
      <c r="H233" s="70" t="e">
        <f>+((+#REF!*4)*100)/#REF!</f>
        <v>#REF!</v>
      </c>
      <c r="I233" s="69"/>
      <c r="J233" s="167"/>
      <c r="K233" s="168"/>
      <c r="L233" s="168"/>
      <c r="M233" s="168"/>
      <c r="N233" s="169"/>
    </row>
    <row r="234" spans="1:14" ht="12.75">
      <c r="A234" s="133"/>
      <c r="B234" s="177"/>
      <c r="C234" s="62"/>
      <c r="D234" s="64" t="s">
        <v>582</v>
      </c>
      <c r="E234" s="65">
        <v>270</v>
      </c>
      <c r="F234" s="70" t="e">
        <f>+((+#REF!*4)*100)/#REF!</f>
        <v>#REF!</v>
      </c>
      <c r="G234" s="70" t="e">
        <f>+((+#REF!*4)*100)/#REF!</f>
        <v>#REF!</v>
      </c>
      <c r="H234" s="70" t="e">
        <f>+((+#REF!*4)*100)/#REF!</f>
        <v>#REF!</v>
      </c>
      <c r="I234" s="69"/>
      <c r="J234" s="167"/>
      <c r="K234" s="168"/>
      <c r="L234" s="168"/>
      <c r="M234" s="168"/>
      <c r="N234" s="169"/>
    </row>
    <row r="235" spans="1:14" ht="12.75">
      <c r="A235" s="133"/>
      <c r="B235" s="177"/>
      <c r="C235" s="62"/>
      <c r="D235" s="64"/>
      <c r="E235" s="65"/>
      <c r="F235" s="70" t="e">
        <f>+((+#REF!*4)*100)/#REF!</f>
        <v>#REF!</v>
      </c>
      <c r="G235" s="70" t="e">
        <f>+((+#REF!*4)*100)/#REF!</f>
        <v>#REF!</v>
      </c>
      <c r="H235" s="70" t="e">
        <f>+((+#REF!*4)*100)/#REF!</f>
        <v>#REF!</v>
      </c>
      <c r="I235" s="69"/>
      <c r="J235" s="167"/>
      <c r="K235" s="168"/>
      <c r="L235" s="168"/>
      <c r="M235" s="168"/>
      <c r="N235" s="169"/>
    </row>
    <row r="236" spans="1:14" ht="12.75">
      <c r="A236" s="133"/>
      <c r="B236" s="177"/>
      <c r="C236" s="62"/>
      <c r="D236" s="64"/>
      <c r="E236" s="65"/>
      <c r="F236" s="70" t="e">
        <f>+((+#REF!*4)*100)/#REF!</f>
        <v>#REF!</v>
      </c>
      <c r="G236" s="70" t="e">
        <f>+((+#REF!*4)*100)/#REF!</f>
        <v>#REF!</v>
      </c>
      <c r="H236" s="70" t="e">
        <f>+((+#REF!*4)*100)/#REF!</f>
        <v>#REF!</v>
      </c>
      <c r="I236" s="69"/>
      <c r="J236" s="167"/>
      <c r="K236" s="168"/>
      <c r="L236" s="168"/>
      <c r="M236" s="168"/>
      <c r="N236" s="169"/>
    </row>
    <row r="237" spans="1:14" ht="12.75">
      <c r="A237" s="133"/>
      <c r="B237" s="177"/>
      <c r="C237" s="62"/>
      <c r="D237" s="64"/>
      <c r="E237" s="80"/>
      <c r="F237" s="70" t="e">
        <f>+((+#REF!*4)*100)/#REF!</f>
        <v>#REF!</v>
      </c>
      <c r="G237" s="70" t="e">
        <f>+((+#REF!*4)*100)/#REF!</f>
        <v>#REF!</v>
      </c>
      <c r="H237" s="70" t="e">
        <f>+((+#REF!*4)*100)/#REF!</f>
        <v>#REF!</v>
      </c>
      <c r="I237" s="69"/>
      <c r="J237" s="167"/>
      <c r="K237" s="168"/>
      <c r="L237" s="168"/>
      <c r="M237" s="168"/>
      <c r="N237" s="169"/>
    </row>
    <row r="238" spans="1:14" ht="12.75">
      <c r="A238" s="133"/>
      <c r="B238" s="177"/>
      <c r="C238" s="62"/>
      <c r="D238" s="64"/>
      <c r="E238" s="70"/>
      <c r="F238" s="70" t="e">
        <f>+((+#REF!*4)*100)/#REF!</f>
        <v>#REF!</v>
      </c>
      <c r="G238" s="70" t="e">
        <f>+((+#REF!*4)*100)/#REF!</f>
        <v>#REF!</v>
      </c>
      <c r="H238" s="70" t="e">
        <f>+((+#REF!*4)*100)/#REF!</f>
        <v>#REF!</v>
      </c>
      <c r="I238" s="69"/>
      <c r="J238" s="167"/>
      <c r="K238" s="168"/>
      <c r="L238" s="168"/>
      <c r="M238" s="168"/>
      <c r="N238" s="169"/>
    </row>
    <row r="239" spans="1:14" ht="12.75">
      <c r="A239" s="133"/>
      <c r="B239" s="177"/>
      <c r="C239" s="62"/>
      <c r="D239" s="64"/>
      <c r="E239" s="70"/>
      <c r="F239" s="70" t="e">
        <f>+((+#REF!*4)*100)/#REF!</f>
        <v>#REF!</v>
      </c>
      <c r="G239" s="70" t="e">
        <f>+((+#REF!*4)*100)/#REF!</f>
        <v>#REF!</v>
      </c>
      <c r="H239" s="70" t="e">
        <f>+((+#REF!*4)*100)/#REF!</f>
        <v>#REF!</v>
      </c>
      <c r="I239" s="69"/>
      <c r="J239" s="167"/>
      <c r="K239" s="168"/>
      <c r="L239" s="168"/>
      <c r="M239" s="168"/>
      <c r="N239" s="169"/>
    </row>
    <row r="240" spans="1:14" ht="12.75">
      <c r="A240" s="133"/>
      <c r="B240" s="177"/>
      <c r="C240" s="62"/>
      <c r="D240" s="64"/>
      <c r="E240" s="70"/>
      <c r="F240" s="70" t="e">
        <f>+((+#REF!*4)*100)/#REF!</f>
        <v>#REF!</v>
      </c>
      <c r="G240" s="70" t="e">
        <f>+((+#REF!*4)*100)/#REF!</f>
        <v>#REF!</v>
      </c>
      <c r="H240" s="70" t="e">
        <f>+((+#REF!*4)*100)/#REF!</f>
        <v>#REF!</v>
      </c>
      <c r="I240" s="69"/>
      <c r="J240" s="167"/>
      <c r="K240" s="168"/>
      <c r="L240" s="168"/>
      <c r="M240" s="168"/>
      <c r="N240" s="169"/>
    </row>
    <row r="241" spans="1:14" ht="12.75">
      <c r="A241" s="133"/>
      <c r="B241" s="177"/>
      <c r="C241" s="62"/>
      <c r="D241" s="64"/>
      <c r="E241" s="70"/>
      <c r="F241" s="68"/>
      <c r="G241" s="68"/>
      <c r="H241" s="68"/>
      <c r="I241" s="69"/>
      <c r="J241" s="167"/>
      <c r="K241" s="168"/>
      <c r="L241" s="168"/>
      <c r="M241" s="168"/>
      <c r="N241" s="169"/>
    </row>
    <row r="242" spans="1:14" ht="12.75">
      <c r="A242" s="133"/>
      <c r="B242" s="178"/>
      <c r="C242" s="62"/>
      <c r="D242" s="71"/>
      <c r="E242" s="72"/>
      <c r="F242" s="73" t="e">
        <f>SUM(F223:F240)</f>
        <v>#REF!</v>
      </c>
      <c r="G242" s="73" t="e">
        <f>SUM(G223:G240)</f>
        <v>#REF!</v>
      </c>
      <c r="H242" s="73" t="e">
        <f>SUM(H223:H240)</f>
        <v>#REF!</v>
      </c>
      <c r="I242" s="69"/>
      <c r="J242" s="170"/>
      <c r="K242" s="171"/>
      <c r="L242" s="171"/>
      <c r="M242" s="171"/>
      <c r="N242" s="172"/>
    </row>
    <row r="243" spans="2:14" ht="12.75">
      <c r="B243" s="61"/>
      <c r="C243" s="62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2:14" ht="12.75">
      <c r="B244" s="61"/>
      <c r="C244" s="62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1:14" ht="12.75">
      <c r="A245" s="173" t="s">
        <v>359</v>
      </c>
      <c r="B245" s="173" t="s">
        <v>360</v>
      </c>
      <c r="C245" s="88"/>
      <c r="D245" s="175" t="s">
        <v>105</v>
      </c>
      <c r="E245" s="89" t="s">
        <v>106</v>
      </c>
      <c r="F245" s="89" t="s">
        <v>107</v>
      </c>
      <c r="G245" s="89" t="s">
        <v>108</v>
      </c>
      <c r="H245" s="89" t="s">
        <v>109</v>
      </c>
      <c r="I245" s="90"/>
      <c r="J245" s="175" t="s">
        <v>110</v>
      </c>
      <c r="K245" s="175"/>
      <c r="L245" s="175"/>
      <c r="M245" s="175"/>
      <c r="N245" s="175"/>
    </row>
    <row r="246" spans="1:14" ht="12.75">
      <c r="A246" s="174"/>
      <c r="B246" s="174"/>
      <c r="C246" s="88"/>
      <c r="D246" s="174"/>
      <c r="E246" s="91" t="s">
        <v>111</v>
      </c>
      <c r="F246" s="92"/>
      <c r="G246" s="92"/>
      <c r="H246" s="92"/>
      <c r="I246" s="93"/>
      <c r="J246" s="174"/>
      <c r="K246" s="174"/>
      <c r="L246" s="174"/>
      <c r="M246" s="174"/>
      <c r="N246" s="174"/>
    </row>
    <row r="247" spans="1:14" ht="12.75">
      <c r="A247" s="133">
        <v>33</v>
      </c>
      <c r="B247" s="176" t="s">
        <v>277</v>
      </c>
      <c r="C247" s="63"/>
      <c r="D247" s="64" t="s">
        <v>276</v>
      </c>
      <c r="E247" s="65">
        <v>170</v>
      </c>
      <c r="F247" s="66" t="s">
        <v>113</v>
      </c>
      <c r="G247" s="66" t="s">
        <v>113</v>
      </c>
      <c r="H247" s="66" t="s">
        <v>113</v>
      </c>
      <c r="I247" s="67"/>
      <c r="J247" s="164" t="s">
        <v>245</v>
      </c>
      <c r="K247" s="165"/>
      <c r="L247" s="165"/>
      <c r="M247" s="165"/>
      <c r="N247" s="166"/>
    </row>
    <row r="248" spans="1:14" ht="12.75">
      <c r="A248" s="133"/>
      <c r="B248" s="177"/>
      <c r="C248" s="62"/>
      <c r="D248" s="64" t="s">
        <v>166</v>
      </c>
      <c r="E248" s="70">
        <v>35</v>
      </c>
      <c r="F248" s="68" t="e">
        <f>+((+#REF!*4)*100)/#REF!</f>
        <v>#REF!</v>
      </c>
      <c r="G248" s="68" t="e">
        <f>+((+#REF!*4)*100)/#REF!</f>
        <v>#REF!</v>
      </c>
      <c r="H248" s="68" t="e">
        <f>+((+#REF!*4)*100)/#REF!</f>
        <v>#REF!</v>
      </c>
      <c r="I248" s="69"/>
      <c r="J248" s="167"/>
      <c r="K248" s="168"/>
      <c r="L248" s="168"/>
      <c r="M248" s="168"/>
      <c r="N248" s="169"/>
    </row>
    <row r="249" spans="1:14" ht="12.75">
      <c r="A249" s="133"/>
      <c r="B249" s="177"/>
      <c r="C249" s="62"/>
      <c r="D249" s="64" t="s">
        <v>119</v>
      </c>
      <c r="E249" s="70">
        <v>25</v>
      </c>
      <c r="F249" s="70" t="e">
        <f>+((+#REF!*4)*100)/#REF!</f>
        <v>#REF!</v>
      </c>
      <c r="G249" s="70" t="e">
        <f>+((+#REF!*4)*100)/#REF!</f>
        <v>#REF!</v>
      </c>
      <c r="H249" s="70" t="e">
        <f>+((+#REF!*4)*100)/#REF!</f>
        <v>#REF!</v>
      </c>
      <c r="I249" s="69"/>
      <c r="J249" s="167"/>
      <c r="K249" s="168"/>
      <c r="L249" s="168"/>
      <c r="M249" s="168"/>
      <c r="N249" s="169"/>
    </row>
    <row r="250" spans="1:14" ht="12.75">
      <c r="A250" s="133"/>
      <c r="B250" s="177"/>
      <c r="C250" s="62"/>
      <c r="D250" s="64" t="s">
        <v>211</v>
      </c>
      <c r="E250" s="70">
        <v>3</v>
      </c>
      <c r="F250" s="70" t="e">
        <f>+((+#REF!*4)*100)/#REF!</f>
        <v>#REF!</v>
      </c>
      <c r="G250" s="70" t="e">
        <f>+((+#REF!*4)*100)/#REF!</f>
        <v>#REF!</v>
      </c>
      <c r="H250" s="70" t="e">
        <f>+((+#REF!*4)*100)/#REF!</f>
        <v>#REF!</v>
      </c>
      <c r="I250" s="69"/>
      <c r="J250" s="167"/>
      <c r="K250" s="168"/>
      <c r="L250" s="168"/>
      <c r="M250" s="168"/>
      <c r="N250" s="169"/>
    </row>
    <row r="251" spans="1:14" ht="12.75">
      <c r="A251" s="133"/>
      <c r="B251" s="177"/>
      <c r="C251" s="62"/>
      <c r="D251" s="64" t="s">
        <v>116</v>
      </c>
      <c r="E251" s="70">
        <v>0.2</v>
      </c>
      <c r="F251" s="70" t="e">
        <f>+((+#REF!*4)*100)/#REF!</f>
        <v>#REF!</v>
      </c>
      <c r="G251" s="70" t="e">
        <f>+((+#REF!*4)*100)/#REF!</f>
        <v>#REF!</v>
      </c>
      <c r="H251" s="70" t="e">
        <f>+((+#REF!*4)*100)/#REF!</f>
        <v>#REF!</v>
      </c>
      <c r="I251" s="69"/>
      <c r="J251" s="167"/>
      <c r="K251" s="168"/>
      <c r="L251" s="168"/>
      <c r="M251" s="168"/>
      <c r="N251" s="169"/>
    </row>
    <row r="252" spans="1:14" ht="12.75">
      <c r="A252" s="133"/>
      <c r="B252" s="177"/>
      <c r="C252" s="62"/>
      <c r="D252" s="64" t="s">
        <v>117</v>
      </c>
      <c r="E252" s="70">
        <v>1</v>
      </c>
      <c r="F252" s="70" t="e">
        <f>+((+#REF!*4)*100)/#REF!</f>
        <v>#REF!</v>
      </c>
      <c r="G252" s="70" t="e">
        <f>+((+#REF!*4)*100)/#REF!</f>
        <v>#REF!</v>
      </c>
      <c r="H252" s="70" t="e">
        <f>+((+#REF!*4)*100)/#REF!</f>
        <v>#REF!</v>
      </c>
      <c r="I252" s="69"/>
      <c r="J252" s="167"/>
      <c r="K252" s="168"/>
      <c r="L252" s="168"/>
      <c r="M252" s="168"/>
      <c r="N252" s="169"/>
    </row>
    <row r="253" spans="1:14" ht="12.75">
      <c r="A253" s="133"/>
      <c r="B253" s="177"/>
      <c r="C253" s="62"/>
      <c r="D253" s="64" t="s">
        <v>185</v>
      </c>
      <c r="E253" s="80" t="s">
        <v>170</v>
      </c>
      <c r="F253" s="70" t="e">
        <f>+((+#REF!*4)*100)/#REF!</f>
        <v>#REF!</v>
      </c>
      <c r="G253" s="70" t="e">
        <f>+((+#REF!*4)*100)/#REF!</f>
        <v>#REF!</v>
      </c>
      <c r="H253" s="70" t="e">
        <f>+((+#REF!*4)*100)/#REF!</f>
        <v>#REF!</v>
      </c>
      <c r="I253" s="69"/>
      <c r="J253" s="167"/>
      <c r="K253" s="168"/>
      <c r="L253" s="168"/>
      <c r="M253" s="168"/>
      <c r="N253" s="169"/>
    </row>
    <row r="254" spans="1:14" ht="12.75">
      <c r="A254" s="133"/>
      <c r="B254" s="177"/>
      <c r="C254" s="62"/>
      <c r="D254" s="64" t="s">
        <v>194</v>
      </c>
      <c r="E254" s="80" t="s">
        <v>170</v>
      </c>
      <c r="F254" s="70" t="e">
        <f>+((+#REF!*4)*100)/#REF!</f>
        <v>#REF!</v>
      </c>
      <c r="G254" s="70" t="e">
        <f>+((+#REF!*4)*100)/#REF!</f>
        <v>#REF!</v>
      </c>
      <c r="H254" s="70" t="e">
        <f>+((+#REF!*4)*100)/#REF!</f>
        <v>#REF!</v>
      </c>
      <c r="I254" s="69"/>
      <c r="J254" s="167"/>
      <c r="K254" s="168"/>
      <c r="L254" s="168"/>
      <c r="M254" s="168"/>
      <c r="N254" s="169"/>
    </row>
    <row r="255" spans="1:14" ht="12.75">
      <c r="A255" s="133"/>
      <c r="B255" s="177"/>
      <c r="C255" s="62"/>
      <c r="D255" s="64" t="s">
        <v>246</v>
      </c>
      <c r="E255" s="70">
        <v>200</v>
      </c>
      <c r="F255" s="70" t="e">
        <f>+((+#REF!*4)*100)/#REF!</f>
        <v>#REF!</v>
      </c>
      <c r="G255" s="70" t="e">
        <f>+((+#REF!*4)*100)/#REF!</f>
        <v>#REF!</v>
      </c>
      <c r="H255" s="70" t="e">
        <f>+((+#REF!*4)*100)/#REF!</f>
        <v>#REF!</v>
      </c>
      <c r="I255" s="69"/>
      <c r="J255" s="167"/>
      <c r="K255" s="168"/>
      <c r="L255" s="168"/>
      <c r="M255" s="168"/>
      <c r="N255" s="169"/>
    </row>
    <row r="256" spans="1:14" ht="12.75">
      <c r="A256" s="133"/>
      <c r="B256" s="177"/>
      <c r="C256" s="62"/>
      <c r="D256" s="64" t="s">
        <v>247</v>
      </c>
      <c r="E256" s="70">
        <v>50</v>
      </c>
      <c r="F256" s="70" t="e">
        <f>+((+#REF!*4)*100)/#REF!</f>
        <v>#REF!</v>
      </c>
      <c r="G256" s="70" t="e">
        <f>+((+#REF!*4)*100)/#REF!</f>
        <v>#REF!</v>
      </c>
      <c r="H256" s="70" t="e">
        <f>+((+#REF!*4)*100)/#REF!</f>
        <v>#REF!</v>
      </c>
      <c r="I256" s="69"/>
      <c r="J256" s="167"/>
      <c r="K256" s="168"/>
      <c r="L256" s="168"/>
      <c r="M256" s="168"/>
      <c r="N256" s="169"/>
    </row>
    <row r="257" spans="1:14" ht="12.75">
      <c r="A257" s="133"/>
      <c r="B257" s="177"/>
      <c r="C257" s="62"/>
      <c r="D257" s="64" t="s">
        <v>248</v>
      </c>
      <c r="E257" s="70">
        <v>50</v>
      </c>
      <c r="F257" s="70" t="e">
        <f>+((+#REF!*4)*100)/#REF!</f>
        <v>#REF!</v>
      </c>
      <c r="G257" s="70" t="e">
        <f>+((+#REF!*4)*100)/#REF!</f>
        <v>#REF!</v>
      </c>
      <c r="H257" s="70" t="e">
        <f>+((+#REF!*4)*100)/#REF!</f>
        <v>#REF!</v>
      </c>
      <c r="I257" s="69"/>
      <c r="J257" s="167"/>
      <c r="K257" s="168"/>
      <c r="L257" s="168"/>
      <c r="M257" s="168"/>
      <c r="N257" s="169"/>
    </row>
    <row r="258" spans="1:14" ht="12.75">
      <c r="A258" s="133"/>
      <c r="B258" s="177"/>
      <c r="C258" s="62"/>
      <c r="D258" s="64" t="s">
        <v>249</v>
      </c>
      <c r="E258" s="70">
        <v>50</v>
      </c>
      <c r="F258" s="70" t="e">
        <f>+((+#REF!*4)*100)/#REF!</f>
        <v>#REF!</v>
      </c>
      <c r="G258" s="70" t="e">
        <f>+((+#REF!*4)*100)/#REF!</f>
        <v>#REF!</v>
      </c>
      <c r="H258" s="70" t="e">
        <f>+((+#REF!*4)*100)/#REF!</f>
        <v>#REF!</v>
      </c>
      <c r="I258" s="69"/>
      <c r="J258" s="167"/>
      <c r="K258" s="168"/>
      <c r="L258" s="168"/>
      <c r="M258" s="168"/>
      <c r="N258" s="169"/>
    </row>
    <row r="259" spans="1:14" ht="12.75">
      <c r="A259" s="133"/>
      <c r="B259" s="177"/>
      <c r="C259" s="62"/>
      <c r="D259" s="64" t="s">
        <v>116</v>
      </c>
      <c r="E259" s="70">
        <v>0.2</v>
      </c>
      <c r="F259" s="70" t="e">
        <f>+((+#REF!*4)*100)/#REF!</f>
        <v>#REF!</v>
      </c>
      <c r="G259" s="70" t="e">
        <f>+((+#REF!*4)*100)/#REF!</f>
        <v>#REF!</v>
      </c>
      <c r="H259" s="70" t="e">
        <f>+((+#REF!*4)*100)/#REF!</f>
        <v>#REF!</v>
      </c>
      <c r="I259" s="69"/>
      <c r="J259" s="167"/>
      <c r="K259" s="168"/>
      <c r="L259" s="168"/>
      <c r="M259" s="168"/>
      <c r="N259" s="169"/>
    </row>
    <row r="260" spans="1:14" ht="12.75">
      <c r="A260" s="133"/>
      <c r="B260" s="177"/>
      <c r="C260" s="62"/>
      <c r="D260" s="64"/>
      <c r="E260" s="70"/>
      <c r="F260" s="70" t="e">
        <f>+((+#REF!*4)*100)/#REF!</f>
        <v>#REF!</v>
      </c>
      <c r="G260" s="70" t="e">
        <f>+((+#REF!*4)*100)/#REF!</f>
        <v>#REF!</v>
      </c>
      <c r="H260" s="70" t="e">
        <f>+((+#REF!*4)*100)/#REF!</f>
        <v>#REF!</v>
      </c>
      <c r="I260" s="69"/>
      <c r="J260" s="167"/>
      <c r="K260" s="168"/>
      <c r="L260" s="168"/>
      <c r="M260" s="168"/>
      <c r="N260" s="169"/>
    </row>
    <row r="261" spans="1:14" ht="12.75">
      <c r="A261" s="133"/>
      <c r="B261" s="177"/>
      <c r="C261" s="62"/>
      <c r="D261" s="64"/>
      <c r="E261" s="70"/>
      <c r="F261" s="70" t="e">
        <f>+((+#REF!*4)*100)/#REF!</f>
        <v>#REF!</v>
      </c>
      <c r="G261" s="70" t="e">
        <f>+((+#REF!*4)*100)/#REF!</f>
        <v>#REF!</v>
      </c>
      <c r="H261" s="70" t="e">
        <f>+((+#REF!*4)*100)/#REF!</f>
        <v>#REF!</v>
      </c>
      <c r="I261" s="69"/>
      <c r="J261" s="167"/>
      <c r="K261" s="168"/>
      <c r="L261" s="168"/>
      <c r="M261" s="168"/>
      <c r="N261" s="169"/>
    </row>
    <row r="262" spans="1:14" ht="12.75">
      <c r="A262" s="133"/>
      <c r="B262" s="177"/>
      <c r="C262" s="62"/>
      <c r="D262" s="64"/>
      <c r="E262" s="70"/>
      <c r="F262" s="70" t="e">
        <f>+((+#REF!*4)*100)/#REF!</f>
        <v>#REF!</v>
      </c>
      <c r="G262" s="70" t="e">
        <f>+((+#REF!*4)*100)/#REF!</f>
        <v>#REF!</v>
      </c>
      <c r="H262" s="70" t="e">
        <f>+((+#REF!*4)*100)/#REF!</f>
        <v>#REF!</v>
      </c>
      <c r="I262" s="69"/>
      <c r="J262" s="167"/>
      <c r="K262" s="168"/>
      <c r="L262" s="168"/>
      <c r="M262" s="168"/>
      <c r="N262" s="169"/>
    </row>
    <row r="263" spans="1:14" ht="12.75">
      <c r="A263" s="133"/>
      <c r="B263" s="177"/>
      <c r="C263" s="62"/>
      <c r="D263" s="64"/>
      <c r="E263" s="70"/>
      <c r="F263" s="70" t="e">
        <f>+((+#REF!*4)*100)/#REF!</f>
        <v>#REF!</v>
      </c>
      <c r="G263" s="70" t="e">
        <f>+((+#REF!*4)*100)/#REF!</f>
        <v>#REF!</v>
      </c>
      <c r="H263" s="70" t="e">
        <f>+((+#REF!*4)*100)/#REF!</f>
        <v>#REF!</v>
      </c>
      <c r="I263" s="69"/>
      <c r="J263" s="167"/>
      <c r="K263" s="168"/>
      <c r="L263" s="168"/>
      <c r="M263" s="168"/>
      <c r="N263" s="169"/>
    </row>
    <row r="264" spans="1:14" ht="12.75">
      <c r="A264" s="133"/>
      <c r="B264" s="177"/>
      <c r="C264" s="62"/>
      <c r="D264" s="64"/>
      <c r="E264" s="70"/>
      <c r="F264" s="70" t="e">
        <f>+((+#REF!*4)*100)/#REF!</f>
        <v>#REF!</v>
      </c>
      <c r="G264" s="70" t="e">
        <f>+((+#REF!*4)*100)/#REF!</f>
        <v>#REF!</v>
      </c>
      <c r="H264" s="70" t="e">
        <f>+((+#REF!*4)*100)/#REF!</f>
        <v>#REF!</v>
      </c>
      <c r="I264" s="69"/>
      <c r="J264" s="167"/>
      <c r="K264" s="168"/>
      <c r="L264" s="168"/>
      <c r="M264" s="168"/>
      <c r="N264" s="169"/>
    </row>
    <row r="265" spans="1:14" ht="12.75">
      <c r="A265" s="133"/>
      <c r="B265" s="177"/>
      <c r="C265" s="62"/>
      <c r="D265" s="64"/>
      <c r="E265" s="70"/>
      <c r="F265" s="70" t="e">
        <f>+((+#REF!*4)*100)/#REF!</f>
        <v>#REF!</v>
      </c>
      <c r="G265" s="70" t="e">
        <f>+((+#REF!*4)*100)/#REF!</f>
        <v>#REF!</v>
      </c>
      <c r="H265" s="70" t="e">
        <f>+((+#REF!*4)*100)/#REF!</f>
        <v>#REF!</v>
      </c>
      <c r="I265" s="69"/>
      <c r="J265" s="167"/>
      <c r="K265" s="168"/>
      <c r="L265" s="168"/>
      <c r="M265" s="168"/>
      <c r="N265" s="169"/>
    </row>
    <row r="266" spans="1:14" ht="12.75">
      <c r="A266" s="133"/>
      <c r="B266" s="177"/>
      <c r="C266" s="62"/>
      <c r="D266" s="64"/>
      <c r="E266" s="70"/>
      <c r="F266" s="68"/>
      <c r="G266" s="68"/>
      <c r="H266" s="68"/>
      <c r="I266" s="69"/>
      <c r="J266" s="167"/>
      <c r="K266" s="168"/>
      <c r="L266" s="168"/>
      <c r="M266" s="168"/>
      <c r="N266" s="169"/>
    </row>
    <row r="267" spans="1:14" ht="12.75">
      <c r="A267" s="133"/>
      <c r="B267" s="178"/>
      <c r="C267" s="62"/>
      <c r="D267" s="71"/>
      <c r="E267" s="72"/>
      <c r="F267" s="73" t="e">
        <f>SUM(F248:F265)</f>
        <v>#REF!</v>
      </c>
      <c r="G267" s="73" t="e">
        <f>SUM(G248:G265)</f>
        <v>#REF!</v>
      </c>
      <c r="H267" s="73" t="e">
        <f>SUM(H248:H265)</f>
        <v>#REF!</v>
      </c>
      <c r="I267" s="69"/>
      <c r="J267" s="170"/>
      <c r="K267" s="171"/>
      <c r="L267" s="171"/>
      <c r="M267" s="171"/>
      <c r="N267" s="172"/>
    </row>
    <row r="268" spans="2:14" ht="12.75">
      <c r="B268" s="61"/>
      <c r="C268" s="62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2:14" ht="12.75">
      <c r="B269" s="61"/>
      <c r="C269" s="62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1:14" ht="12.75">
      <c r="A270" s="173" t="s">
        <v>359</v>
      </c>
      <c r="B270" s="173" t="s">
        <v>360</v>
      </c>
      <c r="C270" s="88"/>
      <c r="D270" s="175" t="s">
        <v>105</v>
      </c>
      <c r="E270" s="89" t="s">
        <v>106</v>
      </c>
      <c r="F270" s="89" t="s">
        <v>107</v>
      </c>
      <c r="G270" s="89" t="s">
        <v>108</v>
      </c>
      <c r="H270" s="89" t="s">
        <v>109</v>
      </c>
      <c r="I270" s="90"/>
      <c r="J270" s="175" t="s">
        <v>110</v>
      </c>
      <c r="K270" s="175"/>
      <c r="L270" s="175"/>
      <c r="M270" s="175"/>
      <c r="N270" s="175"/>
    </row>
    <row r="271" spans="1:14" ht="12.75">
      <c r="A271" s="174"/>
      <c r="B271" s="174"/>
      <c r="C271" s="88"/>
      <c r="D271" s="174"/>
      <c r="E271" s="91" t="s">
        <v>111</v>
      </c>
      <c r="F271" s="92"/>
      <c r="G271" s="92"/>
      <c r="H271" s="92"/>
      <c r="I271" s="93"/>
      <c r="J271" s="174"/>
      <c r="K271" s="174"/>
      <c r="L271" s="174"/>
      <c r="M271" s="174"/>
      <c r="N271" s="174"/>
    </row>
    <row r="272" spans="1:14" ht="12.75">
      <c r="A272" s="133">
        <v>36</v>
      </c>
      <c r="B272" s="176" t="s">
        <v>661</v>
      </c>
      <c r="C272" s="63"/>
      <c r="D272" s="64" t="s">
        <v>592</v>
      </c>
      <c r="E272" s="65">
        <v>170</v>
      </c>
      <c r="F272" s="66" t="s">
        <v>113</v>
      </c>
      <c r="G272" s="66" t="s">
        <v>113</v>
      </c>
      <c r="H272" s="66" t="s">
        <v>113</v>
      </c>
      <c r="I272" s="67"/>
      <c r="J272" s="164" t="s">
        <v>662</v>
      </c>
      <c r="K272" s="165"/>
      <c r="L272" s="165"/>
      <c r="M272" s="165"/>
      <c r="N272" s="166"/>
    </row>
    <row r="273" spans="1:14" ht="12.75">
      <c r="A273" s="133"/>
      <c r="B273" s="177"/>
      <c r="C273" s="62"/>
      <c r="D273" s="64" t="s">
        <v>119</v>
      </c>
      <c r="E273" s="65">
        <v>20</v>
      </c>
      <c r="F273" s="68" t="e">
        <f>+((+#REF!*4)*100)/#REF!</f>
        <v>#REF!</v>
      </c>
      <c r="G273" s="68" t="e">
        <f>+((+#REF!*4)*100)/#REF!</f>
        <v>#REF!</v>
      </c>
      <c r="H273" s="68" t="e">
        <f>+((+#REF!*4)*100)/#REF!</f>
        <v>#REF!</v>
      </c>
      <c r="I273" s="69"/>
      <c r="J273" s="167"/>
      <c r="K273" s="168"/>
      <c r="L273" s="168"/>
      <c r="M273" s="168"/>
      <c r="N273" s="169"/>
    </row>
    <row r="274" spans="1:14" ht="12.75">
      <c r="A274" s="133"/>
      <c r="B274" s="177"/>
      <c r="C274" s="62"/>
      <c r="D274" s="64" t="s">
        <v>211</v>
      </c>
      <c r="E274" s="65">
        <v>3</v>
      </c>
      <c r="F274" s="70" t="e">
        <f>+((+#REF!*4)*100)/#REF!</f>
        <v>#REF!</v>
      </c>
      <c r="G274" s="70" t="e">
        <f>+((+#REF!*4)*100)/#REF!</f>
        <v>#REF!</v>
      </c>
      <c r="H274" s="70" t="e">
        <f>+((+#REF!*4)*100)/#REF!</f>
        <v>#REF!</v>
      </c>
      <c r="I274" s="69"/>
      <c r="J274" s="167"/>
      <c r="K274" s="168"/>
      <c r="L274" s="168"/>
      <c r="M274" s="168"/>
      <c r="N274" s="169"/>
    </row>
    <row r="275" spans="1:14" ht="12.75">
      <c r="A275" s="133"/>
      <c r="B275" s="177"/>
      <c r="C275" s="62"/>
      <c r="D275" s="64" t="s">
        <v>116</v>
      </c>
      <c r="E275" s="65">
        <v>0.2</v>
      </c>
      <c r="F275" s="70" t="e">
        <f>+((+#REF!*4)*100)/#REF!</f>
        <v>#REF!</v>
      </c>
      <c r="G275" s="70" t="e">
        <f>+((+#REF!*4)*100)/#REF!</f>
        <v>#REF!</v>
      </c>
      <c r="H275" s="70" t="e">
        <f>+((+#REF!*4)*100)/#REF!</f>
        <v>#REF!</v>
      </c>
      <c r="I275" s="69"/>
      <c r="J275" s="167"/>
      <c r="K275" s="168"/>
      <c r="L275" s="168"/>
      <c r="M275" s="168"/>
      <c r="N275" s="169"/>
    </row>
    <row r="276" spans="1:14" ht="12.75">
      <c r="A276" s="133"/>
      <c r="B276" s="177"/>
      <c r="C276" s="62"/>
      <c r="D276" s="64" t="s">
        <v>117</v>
      </c>
      <c r="E276" s="65">
        <v>1</v>
      </c>
      <c r="F276" s="70" t="e">
        <f>+((+#REF!*4)*100)/#REF!</f>
        <v>#REF!</v>
      </c>
      <c r="G276" s="70" t="e">
        <f>+((+#REF!*4)*100)/#REF!</f>
        <v>#REF!</v>
      </c>
      <c r="H276" s="70" t="e">
        <f>+((+#REF!*4)*100)/#REF!</f>
        <v>#REF!</v>
      </c>
      <c r="I276" s="69"/>
      <c r="J276" s="167"/>
      <c r="K276" s="168"/>
      <c r="L276" s="168"/>
      <c r="M276" s="168"/>
      <c r="N276" s="169"/>
    </row>
    <row r="277" spans="1:14" ht="12.75">
      <c r="A277" s="133"/>
      <c r="B277" s="177"/>
      <c r="C277" s="62"/>
      <c r="D277" s="64" t="s">
        <v>271</v>
      </c>
      <c r="E277" s="80" t="s">
        <v>170</v>
      </c>
      <c r="F277" s="70" t="e">
        <f>+((+#REF!*4)*100)/#REF!</f>
        <v>#REF!</v>
      </c>
      <c r="G277" s="70" t="e">
        <f>+((+#REF!*4)*100)/#REF!</f>
        <v>#REF!</v>
      </c>
      <c r="H277" s="70" t="e">
        <f>+((+#REF!*4)*100)/#REF!</f>
        <v>#REF!</v>
      </c>
      <c r="I277" s="69"/>
      <c r="J277" s="167"/>
      <c r="K277" s="168"/>
      <c r="L277" s="168"/>
      <c r="M277" s="168"/>
      <c r="N277" s="169"/>
    </row>
    <row r="278" spans="1:14" ht="12.75">
      <c r="A278" s="133"/>
      <c r="B278" s="177"/>
      <c r="C278" s="62"/>
      <c r="D278" s="64" t="s">
        <v>196</v>
      </c>
      <c r="E278" s="65">
        <v>45</v>
      </c>
      <c r="F278" s="70" t="e">
        <f>+((+#REF!*4)*100)/#REF!</f>
        <v>#REF!</v>
      </c>
      <c r="G278" s="70" t="e">
        <f>+((+#REF!*4)*100)/#REF!</f>
        <v>#REF!</v>
      </c>
      <c r="H278" s="70" t="e">
        <f>+((+#REF!*4)*100)/#REF!</f>
        <v>#REF!</v>
      </c>
      <c r="I278" s="69"/>
      <c r="J278" s="167"/>
      <c r="K278" s="168"/>
      <c r="L278" s="168"/>
      <c r="M278" s="168"/>
      <c r="N278" s="169"/>
    </row>
    <row r="279" spans="1:14" ht="12.75">
      <c r="A279" s="133"/>
      <c r="B279" s="177"/>
      <c r="C279" s="62"/>
      <c r="D279" s="64"/>
      <c r="E279" s="65"/>
      <c r="F279" s="70" t="e">
        <f>+((+#REF!*4)*100)/#REF!</f>
        <v>#REF!</v>
      </c>
      <c r="G279" s="70" t="e">
        <f>+((+#REF!*4)*100)/#REF!</f>
        <v>#REF!</v>
      </c>
      <c r="H279" s="70" t="e">
        <f>+((+#REF!*4)*100)/#REF!</f>
        <v>#REF!</v>
      </c>
      <c r="I279" s="69"/>
      <c r="J279" s="167"/>
      <c r="K279" s="168"/>
      <c r="L279" s="168"/>
      <c r="M279" s="168"/>
      <c r="N279" s="169"/>
    </row>
    <row r="280" spans="1:14" ht="12.75">
      <c r="A280" s="133"/>
      <c r="B280" s="177"/>
      <c r="C280" s="62"/>
      <c r="D280" s="64" t="s">
        <v>227</v>
      </c>
      <c r="E280" s="65">
        <v>270</v>
      </c>
      <c r="F280" s="70" t="e">
        <f>+((+#REF!*4)*100)/#REF!</f>
        <v>#REF!</v>
      </c>
      <c r="G280" s="70" t="e">
        <f>+((+#REF!*4)*100)/#REF!</f>
        <v>#REF!</v>
      </c>
      <c r="H280" s="70" t="e">
        <f>+((+#REF!*4)*100)/#REF!</f>
        <v>#REF!</v>
      </c>
      <c r="I280" s="69"/>
      <c r="J280" s="167"/>
      <c r="K280" s="168"/>
      <c r="L280" s="168"/>
      <c r="M280" s="168"/>
      <c r="N280" s="169"/>
    </row>
    <row r="281" spans="1:14" ht="12.75">
      <c r="A281" s="133"/>
      <c r="B281" s="177"/>
      <c r="C281" s="62"/>
      <c r="D281" s="64" t="s">
        <v>116</v>
      </c>
      <c r="E281" s="65">
        <v>0.2</v>
      </c>
      <c r="F281" s="70" t="e">
        <f>+((+#REF!*4)*100)/#REF!</f>
        <v>#REF!</v>
      </c>
      <c r="G281" s="70" t="e">
        <f>+((+#REF!*4)*100)/#REF!</f>
        <v>#REF!</v>
      </c>
      <c r="H281" s="70" t="e">
        <f>+((+#REF!*4)*100)/#REF!</f>
        <v>#REF!</v>
      </c>
      <c r="I281" s="69"/>
      <c r="J281" s="167"/>
      <c r="K281" s="168"/>
      <c r="L281" s="168"/>
      <c r="M281" s="168"/>
      <c r="N281" s="169"/>
    </row>
    <row r="282" spans="1:14" ht="12.75">
      <c r="A282" s="133"/>
      <c r="B282" s="177"/>
      <c r="C282" s="62"/>
      <c r="D282" s="64" t="s">
        <v>249</v>
      </c>
      <c r="E282" s="65">
        <v>50</v>
      </c>
      <c r="F282" s="70" t="e">
        <f>+((+#REF!*4)*100)/#REF!</f>
        <v>#REF!</v>
      </c>
      <c r="G282" s="70" t="e">
        <f>+((+#REF!*4)*100)/#REF!</f>
        <v>#REF!</v>
      </c>
      <c r="H282" s="70" t="e">
        <f>+((+#REF!*4)*100)/#REF!</f>
        <v>#REF!</v>
      </c>
      <c r="I282" s="69"/>
      <c r="J282" s="167"/>
      <c r="K282" s="168"/>
      <c r="L282" s="168"/>
      <c r="M282" s="168"/>
      <c r="N282" s="169"/>
    </row>
    <row r="283" spans="1:14" ht="12.75">
      <c r="A283" s="133"/>
      <c r="B283" s="177"/>
      <c r="C283" s="62"/>
      <c r="D283" s="64" t="s">
        <v>173</v>
      </c>
      <c r="E283" s="65">
        <v>50</v>
      </c>
      <c r="F283" s="70" t="e">
        <f>+((+#REF!*4)*100)/#REF!</f>
        <v>#REF!</v>
      </c>
      <c r="G283" s="70" t="e">
        <f>+((+#REF!*4)*100)/#REF!</f>
        <v>#REF!</v>
      </c>
      <c r="H283" s="70" t="e">
        <f>+((+#REF!*4)*100)/#REF!</f>
        <v>#REF!</v>
      </c>
      <c r="I283" s="69"/>
      <c r="J283" s="167"/>
      <c r="K283" s="168"/>
      <c r="L283" s="168"/>
      <c r="M283" s="168"/>
      <c r="N283" s="169"/>
    </row>
    <row r="284" spans="1:14" ht="12.75">
      <c r="A284" s="133"/>
      <c r="B284" s="177"/>
      <c r="C284" s="62"/>
      <c r="D284" s="64" t="s">
        <v>195</v>
      </c>
      <c r="E284" s="65">
        <v>50</v>
      </c>
      <c r="F284" s="70" t="e">
        <f>+((+#REF!*4)*100)/#REF!</f>
        <v>#REF!</v>
      </c>
      <c r="G284" s="70" t="e">
        <f>+((+#REF!*4)*100)/#REF!</f>
        <v>#REF!</v>
      </c>
      <c r="H284" s="70" t="e">
        <f>+((+#REF!*4)*100)/#REF!</f>
        <v>#REF!</v>
      </c>
      <c r="I284" s="69"/>
      <c r="J284" s="167"/>
      <c r="K284" s="168"/>
      <c r="L284" s="168"/>
      <c r="M284" s="168"/>
      <c r="N284" s="169"/>
    </row>
    <row r="285" spans="1:14" ht="12.75">
      <c r="A285" s="133"/>
      <c r="B285" s="177"/>
      <c r="C285" s="62"/>
      <c r="D285" s="64" t="s">
        <v>223</v>
      </c>
      <c r="E285" s="65">
        <v>5</v>
      </c>
      <c r="F285" s="70" t="e">
        <f>+((+#REF!*4)*100)/#REF!</f>
        <v>#REF!</v>
      </c>
      <c r="G285" s="70" t="e">
        <f>+((+#REF!*4)*100)/#REF!</f>
        <v>#REF!</v>
      </c>
      <c r="H285" s="70" t="e">
        <f>+((+#REF!*4)*100)/#REF!</f>
        <v>#REF!</v>
      </c>
      <c r="I285" s="69"/>
      <c r="J285" s="167"/>
      <c r="K285" s="168"/>
      <c r="L285" s="168"/>
      <c r="M285" s="168"/>
      <c r="N285" s="169"/>
    </row>
    <row r="286" spans="1:14" ht="12.75">
      <c r="A286" s="133"/>
      <c r="B286" s="177"/>
      <c r="C286" s="62"/>
      <c r="D286" s="64" t="s">
        <v>116</v>
      </c>
      <c r="E286" s="65">
        <v>0.2</v>
      </c>
      <c r="F286" s="70" t="e">
        <f>+((+#REF!*4)*100)/#REF!</f>
        <v>#REF!</v>
      </c>
      <c r="G286" s="70" t="e">
        <f>+((+#REF!*4)*100)/#REF!</f>
        <v>#REF!</v>
      </c>
      <c r="H286" s="70" t="e">
        <f>+((+#REF!*4)*100)/#REF!</f>
        <v>#REF!</v>
      </c>
      <c r="I286" s="69"/>
      <c r="J286" s="167"/>
      <c r="K286" s="168"/>
      <c r="L286" s="168"/>
      <c r="M286" s="168"/>
      <c r="N286" s="169"/>
    </row>
    <row r="287" spans="1:14" ht="12.75">
      <c r="A287" s="133"/>
      <c r="B287" s="177"/>
      <c r="C287" s="62"/>
      <c r="D287" s="64" t="s">
        <v>185</v>
      </c>
      <c r="E287" s="80" t="s">
        <v>170</v>
      </c>
      <c r="F287" s="70" t="e">
        <f>+((+#REF!*4)*100)/#REF!</f>
        <v>#REF!</v>
      </c>
      <c r="G287" s="70" t="e">
        <f>+((+#REF!*4)*100)/#REF!</f>
        <v>#REF!</v>
      </c>
      <c r="H287" s="70" t="e">
        <f>+((+#REF!*4)*100)/#REF!</f>
        <v>#REF!</v>
      </c>
      <c r="I287" s="69"/>
      <c r="J287" s="167"/>
      <c r="K287" s="168"/>
      <c r="L287" s="168"/>
      <c r="M287" s="168"/>
      <c r="N287" s="169"/>
    </row>
    <row r="288" spans="1:14" ht="12.75">
      <c r="A288" s="133"/>
      <c r="B288" s="177"/>
      <c r="C288" s="62"/>
      <c r="D288" s="64"/>
      <c r="E288" s="70"/>
      <c r="F288" s="70" t="e">
        <f>+((+#REF!*4)*100)/#REF!</f>
        <v>#REF!</v>
      </c>
      <c r="G288" s="70" t="e">
        <f>+((+#REF!*4)*100)/#REF!</f>
        <v>#REF!</v>
      </c>
      <c r="H288" s="70" t="e">
        <f>+((+#REF!*4)*100)/#REF!</f>
        <v>#REF!</v>
      </c>
      <c r="I288" s="69"/>
      <c r="J288" s="167"/>
      <c r="K288" s="168"/>
      <c r="L288" s="168"/>
      <c r="M288" s="168"/>
      <c r="N288" s="169"/>
    </row>
    <row r="289" spans="1:14" ht="12.75">
      <c r="A289" s="133"/>
      <c r="B289" s="177"/>
      <c r="C289" s="62"/>
      <c r="D289" s="64"/>
      <c r="E289" s="70"/>
      <c r="F289" s="70" t="e">
        <f>+((+#REF!*4)*100)/#REF!</f>
        <v>#REF!</v>
      </c>
      <c r="G289" s="70" t="e">
        <f>+((+#REF!*4)*100)/#REF!</f>
        <v>#REF!</v>
      </c>
      <c r="H289" s="70" t="e">
        <f>+((+#REF!*4)*100)/#REF!</f>
        <v>#REF!</v>
      </c>
      <c r="I289" s="69"/>
      <c r="J289" s="167"/>
      <c r="K289" s="168"/>
      <c r="L289" s="168"/>
      <c r="M289" s="168"/>
      <c r="N289" s="169"/>
    </row>
    <row r="290" spans="1:14" ht="12.75">
      <c r="A290" s="133"/>
      <c r="B290" s="177"/>
      <c r="C290" s="62"/>
      <c r="D290" s="64"/>
      <c r="E290" s="70"/>
      <c r="F290" s="70" t="e">
        <f>+((+#REF!*4)*100)/#REF!</f>
        <v>#REF!</v>
      </c>
      <c r="G290" s="70" t="e">
        <f>+((+#REF!*4)*100)/#REF!</f>
        <v>#REF!</v>
      </c>
      <c r="H290" s="70" t="e">
        <f>+((+#REF!*4)*100)/#REF!</f>
        <v>#REF!</v>
      </c>
      <c r="I290" s="69"/>
      <c r="J290" s="167"/>
      <c r="K290" s="168"/>
      <c r="L290" s="168"/>
      <c r="M290" s="168"/>
      <c r="N290" s="169"/>
    </row>
    <row r="291" spans="1:14" ht="12.75">
      <c r="A291" s="133"/>
      <c r="B291" s="177"/>
      <c r="C291" s="62"/>
      <c r="D291" s="64"/>
      <c r="E291" s="70"/>
      <c r="F291" s="68"/>
      <c r="G291" s="68"/>
      <c r="H291" s="68"/>
      <c r="I291" s="69"/>
      <c r="J291" s="167"/>
      <c r="K291" s="168"/>
      <c r="L291" s="168"/>
      <c r="M291" s="168"/>
      <c r="N291" s="169"/>
    </row>
    <row r="292" spans="1:14" ht="12.75">
      <c r="A292" s="133"/>
      <c r="B292" s="178"/>
      <c r="C292" s="62"/>
      <c r="D292" s="71"/>
      <c r="E292" s="72"/>
      <c r="F292" s="73" t="e">
        <f>SUM(F273:F290)</f>
        <v>#REF!</v>
      </c>
      <c r="G292" s="73" t="e">
        <f>SUM(G273:G290)</f>
        <v>#REF!</v>
      </c>
      <c r="H292" s="73" t="e">
        <f>SUM(H273:H290)</f>
        <v>#REF!</v>
      </c>
      <c r="I292" s="69"/>
      <c r="J292" s="170"/>
      <c r="K292" s="171"/>
      <c r="L292" s="171"/>
      <c r="M292" s="171"/>
      <c r="N292" s="172"/>
    </row>
    <row r="293" spans="2:14" ht="12.75">
      <c r="B293" s="61"/>
      <c r="C293" s="62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2:14" ht="12.75">
      <c r="B294" s="61"/>
      <c r="C294" s="62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 ht="12.75">
      <c r="A295" s="173" t="s">
        <v>359</v>
      </c>
      <c r="B295" s="173" t="s">
        <v>360</v>
      </c>
      <c r="C295" s="88"/>
      <c r="D295" s="175" t="s">
        <v>105</v>
      </c>
      <c r="E295" s="89" t="s">
        <v>106</v>
      </c>
      <c r="F295" s="89" t="s">
        <v>107</v>
      </c>
      <c r="G295" s="89" t="s">
        <v>108</v>
      </c>
      <c r="H295" s="89" t="s">
        <v>109</v>
      </c>
      <c r="I295" s="90"/>
      <c r="J295" s="175" t="s">
        <v>110</v>
      </c>
      <c r="K295" s="175"/>
      <c r="L295" s="175"/>
      <c r="M295" s="175"/>
      <c r="N295" s="175"/>
    </row>
    <row r="296" spans="1:14" ht="12.75">
      <c r="A296" s="174"/>
      <c r="B296" s="174"/>
      <c r="C296" s="88"/>
      <c r="D296" s="174"/>
      <c r="E296" s="91" t="s">
        <v>111</v>
      </c>
      <c r="F296" s="92"/>
      <c r="G296" s="92"/>
      <c r="H296" s="92"/>
      <c r="I296" s="93"/>
      <c r="J296" s="174"/>
      <c r="K296" s="174"/>
      <c r="L296" s="174"/>
      <c r="M296" s="174"/>
      <c r="N296" s="174"/>
    </row>
    <row r="297" spans="1:14" ht="12.75">
      <c r="A297" s="133">
        <v>37</v>
      </c>
      <c r="B297" s="176" t="s">
        <v>645</v>
      </c>
      <c r="C297" s="63"/>
      <c r="D297" s="64" t="s">
        <v>278</v>
      </c>
      <c r="E297" s="65">
        <v>170</v>
      </c>
      <c r="F297" s="66" t="s">
        <v>113</v>
      </c>
      <c r="G297" s="66" t="s">
        <v>113</v>
      </c>
      <c r="H297" s="66" t="s">
        <v>113</v>
      </c>
      <c r="I297" s="67"/>
      <c r="J297" s="164" t="s">
        <v>649</v>
      </c>
      <c r="K297" s="165"/>
      <c r="L297" s="165"/>
      <c r="M297" s="165"/>
      <c r="N297" s="166"/>
    </row>
    <row r="298" spans="1:14" ht="12.75">
      <c r="A298" s="133"/>
      <c r="B298" s="177"/>
      <c r="C298" s="62"/>
      <c r="D298" s="64" t="s">
        <v>579</v>
      </c>
      <c r="E298" s="65">
        <v>10</v>
      </c>
      <c r="F298" s="68" t="e">
        <f>+((+#REF!*4)*100)/#REF!</f>
        <v>#REF!</v>
      </c>
      <c r="G298" s="68" t="e">
        <f>+((+#REF!*4)*100)/#REF!</f>
        <v>#REF!</v>
      </c>
      <c r="H298" s="68" t="e">
        <f>+((+#REF!*4)*100)/#REF!</f>
        <v>#REF!</v>
      </c>
      <c r="I298" s="69"/>
      <c r="J298" s="167"/>
      <c r="K298" s="168"/>
      <c r="L298" s="168"/>
      <c r="M298" s="168"/>
      <c r="N298" s="169"/>
    </row>
    <row r="299" spans="1:14" ht="12.75">
      <c r="A299" s="133"/>
      <c r="B299" s="177"/>
      <c r="C299" s="62"/>
      <c r="D299" s="64" t="s">
        <v>119</v>
      </c>
      <c r="E299" s="65">
        <v>10</v>
      </c>
      <c r="F299" s="70" t="e">
        <f>+((+#REF!*4)*100)/#REF!</f>
        <v>#REF!</v>
      </c>
      <c r="G299" s="70" t="e">
        <f>+((+#REF!*4)*100)/#REF!</f>
        <v>#REF!</v>
      </c>
      <c r="H299" s="70" t="e">
        <f>+((+#REF!*4)*100)/#REF!</f>
        <v>#REF!</v>
      </c>
      <c r="I299" s="69"/>
      <c r="J299" s="167"/>
      <c r="K299" s="168"/>
      <c r="L299" s="168"/>
      <c r="M299" s="168"/>
      <c r="N299" s="169"/>
    </row>
    <row r="300" spans="1:14" ht="12.75">
      <c r="A300" s="133"/>
      <c r="B300" s="177"/>
      <c r="C300" s="62"/>
      <c r="D300" s="64" t="s">
        <v>567</v>
      </c>
      <c r="E300" s="65">
        <v>3</v>
      </c>
      <c r="F300" s="70" t="e">
        <f>+((+#REF!*4)*100)/#REF!</f>
        <v>#REF!</v>
      </c>
      <c r="G300" s="70" t="e">
        <f>+((+#REF!*4)*100)/#REF!</f>
        <v>#REF!</v>
      </c>
      <c r="H300" s="70" t="e">
        <f>+((+#REF!*4)*100)/#REF!</f>
        <v>#REF!</v>
      </c>
      <c r="I300" s="69"/>
      <c r="J300" s="167"/>
      <c r="K300" s="168"/>
      <c r="L300" s="168"/>
      <c r="M300" s="168"/>
      <c r="N300" s="169"/>
    </row>
    <row r="301" spans="1:14" ht="12.75">
      <c r="A301" s="133"/>
      <c r="B301" s="177"/>
      <c r="C301" s="62"/>
      <c r="D301" s="64" t="s">
        <v>116</v>
      </c>
      <c r="E301" s="65">
        <v>0.1</v>
      </c>
      <c r="F301" s="70" t="e">
        <f>+((+#REF!*4)*100)/#REF!</f>
        <v>#REF!</v>
      </c>
      <c r="G301" s="70" t="e">
        <f>+((+#REF!*4)*100)/#REF!</f>
        <v>#REF!</v>
      </c>
      <c r="H301" s="70" t="e">
        <f>+((+#REF!*4)*100)/#REF!</f>
        <v>#REF!</v>
      </c>
      <c r="I301" s="69"/>
      <c r="J301" s="167"/>
      <c r="K301" s="168"/>
      <c r="L301" s="168"/>
      <c r="M301" s="168"/>
      <c r="N301" s="169"/>
    </row>
    <row r="302" spans="1:14" ht="12.75">
      <c r="A302" s="133"/>
      <c r="B302" s="177"/>
      <c r="C302" s="62"/>
      <c r="D302" s="64" t="s">
        <v>544</v>
      </c>
      <c r="E302" s="84" t="s">
        <v>170</v>
      </c>
      <c r="F302" s="70" t="e">
        <f>+((+#REF!*4)*100)/#REF!</f>
        <v>#REF!</v>
      </c>
      <c r="G302" s="70" t="e">
        <f>+((+#REF!*4)*100)/#REF!</f>
        <v>#REF!</v>
      </c>
      <c r="H302" s="70" t="e">
        <f>+((+#REF!*4)*100)/#REF!</f>
        <v>#REF!</v>
      </c>
      <c r="I302" s="69"/>
      <c r="J302" s="167"/>
      <c r="K302" s="168"/>
      <c r="L302" s="168"/>
      <c r="M302" s="168"/>
      <c r="N302" s="169"/>
    </row>
    <row r="303" spans="1:14" ht="12.75">
      <c r="A303" s="133"/>
      <c r="B303" s="177"/>
      <c r="C303" s="62"/>
      <c r="D303" s="64" t="s">
        <v>221</v>
      </c>
      <c r="E303" s="80" t="s">
        <v>170</v>
      </c>
      <c r="F303" s="70" t="e">
        <f>+((+#REF!*4)*100)/#REF!</f>
        <v>#REF!</v>
      </c>
      <c r="G303" s="70" t="e">
        <f>+((+#REF!*4)*100)/#REF!</f>
        <v>#REF!</v>
      </c>
      <c r="H303" s="70" t="e">
        <f>+((+#REF!*4)*100)/#REF!</f>
        <v>#REF!</v>
      </c>
      <c r="I303" s="69"/>
      <c r="J303" s="167"/>
      <c r="K303" s="168"/>
      <c r="L303" s="168"/>
      <c r="M303" s="168"/>
      <c r="N303" s="169"/>
    </row>
    <row r="304" spans="1:14" ht="12.75">
      <c r="A304" s="133"/>
      <c r="B304" s="177"/>
      <c r="C304" s="62"/>
      <c r="D304" s="64" t="s">
        <v>169</v>
      </c>
      <c r="E304" s="80" t="s">
        <v>170</v>
      </c>
      <c r="F304" s="70" t="e">
        <f>+((+#REF!*4)*100)/#REF!</f>
        <v>#REF!</v>
      </c>
      <c r="G304" s="70" t="e">
        <f>+((+#REF!*4)*100)/#REF!</f>
        <v>#REF!</v>
      </c>
      <c r="H304" s="70" t="e">
        <f>+((+#REF!*4)*100)/#REF!</f>
        <v>#REF!</v>
      </c>
      <c r="I304" s="69"/>
      <c r="J304" s="167"/>
      <c r="K304" s="168"/>
      <c r="L304" s="168"/>
      <c r="M304" s="168"/>
      <c r="N304" s="169"/>
    </row>
    <row r="305" spans="1:14" ht="12.75">
      <c r="A305" s="133"/>
      <c r="B305" s="177"/>
      <c r="C305" s="62"/>
      <c r="D305" s="64" t="s">
        <v>580</v>
      </c>
      <c r="E305" s="84" t="s">
        <v>170</v>
      </c>
      <c r="F305" s="70" t="e">
        <f>+((+#REF!*4)*100)/#REF!</f>
        <v>#REF!</v>
      </c>
      <c r="G305" s="70" t="e">
        <f>+((+#REF!*4)*100)/#REF!</f>
        <v>#REF!</v>
      </c>
      <c r="H305" s="70" t="e">
        <f>+((+#REF!*4)*100)/#REF!</f>
        <v>#REF!</v>
      </c>
      <c r="I305" s="69"/>
      <c r="J305" s="167"/>
      <c r="K305" s="168"/>
      <c r="L305" s="168"/>
      <c r="M305" s="168"/>
      <c r="N305" s="169"/>
    </row>
    <row r="306" spans="1:14" ht="12.75">
      <c r="A306" s="133"/>
      <c r="B306" s="177"/>
      <c r="C306" s="62"/>
      <c r="D306" s="64" t="s">
        <v>189</v>
      </c>
      <c r="E306" s="84" t="s">
        <v>170</v>
      </c>
      <c r="F306" s="70" t="e">
        <f>+((+#REF!*4)*100)/#REF!</f>
        <v>#REF!</v>
      </c>
      <c r="G306" s="70" t="e">
        <f>+((+#REF!*4)*100)/#REF!</f>
        <v>#REF!</v>
      </c>
      <c r="H306" s="70" t="e">
        <f>+((+#REF!*4)*100)/#REF!</f>
        <v>#REF!</v>
      </c>
      <c r="I306" s="69"/>
      <c r="J306" s="167"/>
      <c r="K306" s="168"/>
      <c r="L306" s="168"/>
      <c r="M306" s="168"/>
      <c r="N306" s="169"/>
    </row>
    <row r="307" spans="1:14" ht="12.75">
      <c r="A307" s="133"/>
      <c r="B307" s="177"/>
      <c r="C307" s="62"/>
      <c r="D307" s="64"/>
      <c r="E307" s="84"/>
      <c r="F307" s="70" t="e">
        <f>+((+#REF!*4)*100)/#REF!</f>
        <v>#REF!</v>
      </c>
      <c r="G307" s="70" t="e">
        <f>+((+#REF!*4)*100)/#REF!</f>
        <v>#REF!</v>
      </c>
      <c r="H307" s="70" t="e">
        <f>+((+#REF!*4)*100)/#REF!</f>
        <v>#REF!</v>
      </c>
      <c r="I307" s="69"/>
      <c r="J307" s="167"/>
      <c r="K307" s="168"/>
      <c r="L307" s="168"/>
      <c r="M307" s="168"/>
      <c r="N307" s="169"/>
    </row>
    <row r="308" spans="1:14" ht="12.75">
      <c r="A308" s="133"/>
      <c r="B308" s="177"/>
      <c r="C308" s="62"/>
      <c r="D308" s="64"/>
      <c r="E308" s="84"/>
      <c r="F308" s="70" t="e">
        <f>+((+#REF!*4)*100)/#REF!</f>
        <v>#REF!</v>
      </c>
      <c r="G308" s="70" t="e">
        <f>+((+#REF!*4)*100)/#REF!</f>
        <v>#REF!</v>
      </c>
      <c r="H308" s="70" t="e">
        <f>+((+#REF!*4)*100)/#REF!</f>
        <v>#REF!</v>
      </c>
      <c r="I308" s="69"/>
      <c r="J308" s="167"/>
      <c r="K308" s="168"/>
      <c r="L308" s="168"/>
      <c r="M308" s="168"/>
      <c r="N308" s="169"/>
    </row>
    <row r="309" spans="1:14" ht="12.75">
      <c r="A309" s="133"/>
      <c r="B309" s="177"/>
      <c r="C309" s="62"/>
      <c r="D309" s="64"/>
      <c r="E309" s="84"/>
      <c r="F309" s="70" t="e">
        <f>+((+#REF!*4)*100)/#REF!</f>
        <v>#REF!</v>
      </c>
      <c r="G309" s="70" t="e">
        <f>+((+#REF!*4)*100)/#REF!</f>
        <v>#REF!</v>
      </c>
      <c r="H309" s="70" t="e">
        <f>+((+#REF!*4)*100)/#REF!</f>
        <v>#REF!</v>
      </c>
      <c r="I309" s="69"/>
      <c r="J309" s="167"/>
      <c r="K309" s="168"/>
      <c r="L309" s="168"/>
      <c r="M309" s="168"/>
      <c r="N309" s="169"/>
    </row>
    <row r="310" spans="1:14" ht="12.75">
      <c r="A310" s="133"/>
      <c r="B310" s="177"/>
      <c r="C310" s="62"/>
      <c r="D310" s="64" t="s">
        <v>261</v>
      </c>
      <c r="E310" s="84">
        <v>270</v>
      </c>
      <c r="F310" s="70" t="e">
        <f>+((+#REF!*4)*100)/#REF!</f>
        <v>#REF!</v>
      </c>
      <c r="G310" s="70" t="e">
        <f>+((+#REF!*4)*100)/#REF!</f>
        <v>#REF!</v>
      </c>
      <c r="H310" s="70" t="e">
        <f>+((+#REF!*4)*100)/#REF!</f>
        <v>#REF!</v>
      </c>
      <c r="I310" s="69"/>
      <c r="J310" s="167"/>
      <c r="K310" s="168"/>
      <c r="L310" s="168"/>
      <c r="M310" s="168"/>
      <c r="N310" s="169"/>
    </row>
    <row r="311" spans="1:14" ht="12.75">
      <c r="A311" s="133"/>
      <c r="B311" s="177"/>
      <c r="C311" s="62"/>
      <c r="D311" s="64" t="s">
        <v>646</v>
      </c>
      <c r="E311" s="84">
        <v>45</v>
      </c>
      <c r="F311" s="70" t="e">
        <f>+((+#REF!*4)*100)/#REF!</f>
        <v>#REF!</v>
      </c>
      <c r="G311" s="70" t="e">
        <f>+((+#REF!*4)*100)/#REF!</f>
        <v>#REF!</v>
      </c>
      <c r="H311" s="70" t="e">
        <f>+((+#REF!*4)*100)/#REF!</f>
        <v>#REF!</v>
      </c>
      <c r="I311" s="69"/>
      <c r="J311" s="167"/>
      <c r="K311" s="168"/>
      <c r="L311" s="168"/>
      <c r="M311" s="168"/>
      <c r="N311" s="169"/>
    </row>
    <row r="312" spans="1:14" ht="12.75">
      <c r="A312" s="133"/>
      <c r="B312" s="177"/>
      <c r="C312" s="62"/>
      <c r="D312" s="64" t="s">
        <v>647</v>
      </c>
      <c r="E312" s="80" t="s">
        <v>170</v>
      </c>
      <c r="F312" s="70" t="e">
        <f>+((+#REF!*4)*100)/#REF!</f>
        <v>#REF!</v>
      </c>
      <c r="G312" s="70" t="e">
        <f>+((+#REF!*4)*100)/#REF!</f>
        <v>#REF!</v>
      </c>
      <c r="H312" s="70" t="e">
        <f>+((+#REF!*4)*100)/#REF!</f>
        <v>#REF!</v>
      </c>
      <c r="I312" s="69"/>
      <c r="J312" s="167"/>
      <c r="K312" s="168"/>
      <c r="L312" s="168"/>
      <c r="M312" s="168"/>
      <c r="N312" s="169"/>
    </row>
    <row r="313" spans="1:14" ht="12.75">
      <c r="A313" s="133"/>
      <c r="B313" s="177"/>
      <c r="C313" s="62"/>
      <c r="D313" s="64" t="s">
        <v>648</v>
      </c>
      <c r="E313" s="80">
        <v>0.1</v>
      </c>
      <c r="F313" s="70" t="e">
        <f>+((+#REF!*4)*100)/#REF!</f>
        <v>#REF!</v>
      </c>
      <c r="G313" s="70" t="e">
        <f>+((+#REF!*4)*100)/#REF!</f>
        <v>#REF!</v>
      </c>
      <c r="H313" s="70" t="e">
        <f>+((+#REF!*4)*100)/#REF!</f>
        <v>#REF!</v>
      </c>
      <c r="I313" s="69"/>
      <c r="J313" s="167"/>
      <c r="K313" s="168"/>
      <c r="L313" s="168"/>
      <c r="M313" s="168"/>
      <c r="N313" s="169"/>
    </row>
    <row r="314" spans="1:14" ht="12.75">
      <c r="A314" s="133"/>
      <c r="B314" s="177"/>
      <c r="C314" s="62"/>
      <c r="D314" s="64"/>
      <c r="E314" s="70"/>
      <c r="F314" s="70" t="e">
        <f>+((+#REF!*4)*100)/#REF!</f>
        <v>#REF!</v>
      </c>
      <c r="G314" s="70" t="e">
        <f>+((+#REF!*4)*100)/#REF!</f>
        <v>#REF!</v>
      </c>
      <c r="H314" s="70" t="e">
        <f>+((+#REF!*4)*100)/#REF!</f>
        <v>#REF!</v>
      </c>
      <c r="I314" s="69"/>
      <c r="J314" s="167"/>
      <c r="K314" s="168"/>
      <c r="L314" s="168"/>
      <c r="M314" s="168"/>
      <c r="N314" s="169"/>
    </row>
    <row r="315" spans="1:14" ht="12.75">
      <c r="A315" s="133"/>
      <c r="B315" s="177"/>
      <c r="C315" s="62"/>
      <c r="D315" s="64"/>
      <c r="E315" s="70"/>
      <c r="F315" s="70" t="e">
        <f>+((+#REF!*4)*100)/#REF!</f>
        <v>#REF!</v>
      </c>
      <c r="G315" s="70" t="e">
        <f>+((+#REF!*4)*100)/#REF!</f>
        <v>#REF!</v>
      </c>
      <c r="H315" s="70" t="e">
        <f>+((+#REF!*4)*100)/#REF!</f>
        <v>#REF!</v>
      </c>
      <c r="I315" s="69"/>
      <c r="J315" s="167"/>
      <c r="K315" s="168"/>
      <c r="L315" s="168"/>
      <c r="M315" s="168"/>
      <c r="N315" s="169"/>
    </row>
    <row r="316" spans="1:14" ht="12.75">
      <c r="A316" s="133"/>
      <c r="B316" s="177"/>
      <c r="C316" s="62"/>
      <c r="D316" s="64"/>
      <c r="E316" s="70"/>
      <c r="F316" s="68"/>
      <c r="G316" s="68"/>
      <c r="H316" s="68"/>
      <c r="I316" s="69"/>
      <c r="J316" s="167"/>
      <c r="K316" s="168"/>
      <c r="L316" s="168"/>
      <c r="M316" s="168"/>
      <c r="N316" s="169"/>
    </row>
    <row r="317" spans="1:14" ht="12.75">
      <c r="A317" s="133"/>
      <c r="B317" s="178"/>
      <c r="C317" s="62"/>
      <c r="D317" s="71"/>
      <c r="E317" s="72"/>
      <c r="F317" s="73" t="e">
        <f>SUM(F298:F315)</f>
        <v>#REF!</v>
      </c>
      <c r="G317" s="73" t="e">
        <f>SUM(G298:G315)</f>
        <v>#REF!</v>
      </c>
      <c r="H317" s="73" t="e">
        <f>SUM(H298:H315)</f>
        <v>#REF!</v>
      </c>
      <c r="I317" s="69"/>
      <c r="J317" s="170"/>
      <c r="K317" s="171"/>
      <c r="L317" s="171"/>
      <c r="M317" s="171"/>
      <c r="N317" s="172"/>
    </row>
    <row r="320" spans="1:14" ht="12.75">
      <c r="A320" s="173" t="s">
        <v>359</v>
      </c>
      <c r="B320" s="173" t="s">
        <v>360</v>
      </c>
      <c r="C320" s="88"/>
      <c r="D320" s="175" t="s">
        <v>105</v>
      </c>
      <c r="E320" s="130" t="s">
        <v>106</v>
      </c>
      <c r="F320" s="130" t="s">
        <v>107</v>
      </c>
      <c r="G320" s="130" t="s">
        <v>108</v>
      </c>
      <c r="H320" s="130" t="s">
        <v>109</v>
      </c>
      <c r="I320" s="90"/>
      <c r="J320" s="175" t="s">
        <v>110</v>
      </c>
      <c r="K320" s="175"/>
      <c r="L320" s="175"/>
      <c r="M320" s="175"/>
      <c r="N320" s="175"/>
    </row>
    <row r="321" spans="1:14" ht="12.75">
      <c r="A321" s="174"/>
      <c r="B321" s="174"/>
      <c r="C321" s="88"/>
      <c r="D321" s="174"/>
      <c r="E321" s="129" t="s">
        <v>111</v>
      </c>
      <c r="F321" s="92"/>
      <c r="G321" s="92"/>
      <c r="H321" s="92"/>
      <c r="I321" s="93"/>
      <c r="J321" s="174"/>
      <c r="K321" s="174"/>
      <c r="L321" s="174"/>
      <c r="M321" s="174"/>
      <c r="N321" s="174"/>
    </row>
    <row r="322" spans="1:14" ht="12.75">
      <c r="A322" s="133">
        <v>39</v>
      </c>
      <c r="B322" s="176" t="s">
        <v>576</v>
      </c>
      <c r="C322" s="63"/>
      <c r="D322" s="64" t="s">
        <v>577</v>
      </c>
      <c r="E322" s="65">
        <v>100</v>
      </c>
      <c r="F322" s="66" t="s">
        <v>113</v>
      </c>
      <c r="G322" s="66" t="s">
        <v>113</v>
      </c>
      <c r="H322" s="66" t="s">
        <v>113</v>
      </c>
      <c r="I322" s="67"/>
      <c r="J322" s="164" t="s">
        <v>581</v>
      </c>
      <c r="K322" s="165"/>
      <c r="L322" s="165"/>
      <c r="M322" s="165"/>
      <c r="N322" s="166"/>
    </row>
    <row r="323" spans="1:14" ht="12.75">
      <c r="A323" s="133"/>
      <c r="B323" s="177"/>
      <c r="C323" s="62"/>
      <c r="D323" s="64" t="s">
        <v>578</v>
      </c>
      <c r="E323" s="65">
        <v>80</v>
      </c>
      <c r="F323" s="68" t="e">
        <f>+((+#REF!*4)*100)/#REF!</f>
        <v>#REF!</v>
      </c>
      <c r="G323" s="68" t="e">
        <f>+((+#REF!*4)*100)/#REF!</f>
        <v>#REF!</v>
      </c>
      <c r="H323" s="68" t="e">
        <f>+((+#REF!*4)*100)/#REF!</f>
        <v>#REF!</v>
      </c>
      <c r="I323" s="69"/>
      <c r="J323" s="167"/>
      <c r="K323" s="168"/>
      <c r="L323" s="168"/>
      <c r="M323" s="168"/>
      <c r="N323" s="169"/>
    </row>
    <row r="324" spans="1:14" ht="12.75">
      <c r="A324" s="133"/>
      <c r="B324" s="177"/>
      <c r="C324" s="62"/>
      <c r="D324" s="64" t="s">
        <v>579</v>
      </c>
      <c r="E324" s="65">
        <v>10</v>
      </c>
      <c r="F324" s="70" t="e">
        <f>+((+#REF!*4)*100)/#REF!</f>
        <v>#REF!</v>
      </c>
      <c r="G324" s="70" t="e">
        <f>+((+#REF!*4)*100)/#REF!</f>
        <v>#REF!</v>
      </c>
      <c r="H324" s="70" t="e">
        <f>+((+#REF!*4)*100)/#REF!</f>
        <v>#REF!</v>
      </c>
      <c r="I324" s="69"/>
      <c r="J324" s="167"/>
      <c r="K324" s="168"/>
      <c r="L324" s="168"/>
      <c r="M324" s="168"/>
      <c r="N324" s="169"/>
    </row>
    <row r="325" spans="1:14" ht="12.75">
      <c r="A325" s="133"/>
      <c r="B325" s="177"/>
      <c r="C325" s="62"/>
      <c r="D325" s="64" t="s">
        <v>119</v>
      </c>
      <c r="E325" s="65">
        <v>20</v>
      </c>
      <c r="F325" s="70" t="e">
        <f>+((+#REF!*4)*100)/#REF!</f>
        <v>#REF!</v>
      </c>
      <c r="G325" s="70" t="e">
        <f>+((+#REF!*4)*100)/#REF!</f>
        <v>#REF!</v>
      </c>
      <c r="H325" s="70" t="e">
        <f>+((+#REF!*4)*100)/#REF!</f>
        <v>#REF!</v>
      </c>
      <c r="I325" s="69"/>
      <c r="J325" s="167"/>
      <c r="K325" s="168"/>
      <c r="L325" s="168"/>
      <c r="M325" s="168"/>
      <c r="N325" s="169"/>
    </row>
    <row r="326" spans="1:14" ht="12.75">
      <c r="A326" s="133"/>
      <c r="B326" s="177"/>
      <c r="C326" s="62"/>
      <c r="D326" s="64" t="s">
        <v>567</v>
      </c>
      <c r="E326" s="65">
        <v>3</v>
      </c>
      <c r="F326" s="70" t="e">
        <f>+((+#REF!*4)*100)/#REF!</f>
        <v>#REF!</v>
      </c>
      <c r="G326" s="70" t="e">
        <f>+((+#REF!*4)*100)/#REF!</f>
        <v>#REF!</v>
      </c>
      <c r="H326" s="70" t="e">
        <f>+((+#REF!*4)*100)/#REF!</f>
        <v>#REF!</v>
      </c>
      <c r="I326" s="69"/>
      <c r="J326" s="167"/>
      <c r="K326" s="168"/>
      <c r="L326" s="168"/>
      <c r="M326" s="168"/>
      <c r="N326" s="169"/>
    </row>
    <row r="327" spans="1:14" ht="12.75">
      <c r="A327" s="133"/>
      <c r="B327" s="177"/>
      <c r="C327" s="62"/>
      <c r="D327" s="64" t="s">
        <v>544</v>
      </c>
      <c r="E327" s="84" t="s">
        <v>170</v>
      </c>
      <c r="F327" s="70" t="e">
        <f>+((+#REF!*4)*100)/#REF!</f>
        <v>#REF!</v>
      </c>
      <c r="G327" s="70" t="e">
        <f>+((+#REF!*4)*100)/#REF!</f>
        <v>#REF!</v>
      </c>
      <c r="H327" s="70" t="e">
        <f>+((+#REF!*4)*100)/#REF!</f>
        <v>#REF!</v>
      </c>
      <c r="I327" s="69"/>
      <c r="J327" s="167"/>
      <c r="K327" s="168"/>
      <c r="L327" s="168"/>
      <c r="M327" s="168"/>
      <c r="N327" s="169"/>
    </row>
    <row r="328" spans="1:14" ht="12.75">
      <c r="A328" s="133"/>
      <c r="B328" s="177"/>
      <c r="C328" s="62"/>
      <c r="D328" s="64" t="s">
        <v>116</v>
      </c>
      <c r="E328" s="80">
        <v>0.1</v>
      </c>
      <c r="F328" s="70" t="e">
        <f>+((+#REF!*4)*100)/#REF!</f>
        <v>#REF!</v>
      </c>
      <c r="G328" s="70" t="e">
        <f>+((+#REF!*4)*100)/#REF!</f>
        <v>#REF!</v>
      </c>
      <c r="H328" s="70" t="e">
        <f>+((+#REF!*4)*100)/#REF!</f>
        <v>#REF!</v>
      </c>
      <c r="I328" s="69"/>
      <c r="J328" s="167"/>
      <c r="K328" s="168"/>
      <c r="L328" s="168"/>
      <c r="M328" s="168"/>
      <c r="N328" s="169"/>
    </row>
    <row r="329" spans="1:14" ht="12.75">
      <c r="A329" s="133"/>
      <c r="B329" s="177"/>
      <c r="C329" s="62"/>
      <c r="D329" s="64" t="s">
        <v>189</v>
      </c>
      <c r="E329" s="84" t="s">
        <v>170</v>
      </c>
      <c r="F329" s="70" t="e">
        <f>+((+#REF!*4)*100)/#REF!</f>
        <v>#REF!</v>
      </c>
      <c r="G329" s="70" t="e">
        <f>+((+#REF!*4)*100)/#REF!</f>
        <v>#REF!</v>
      </c>
      <c r="H329" s="70" t="e">
        <f>+((+#REF!*4)*100)/#REF!</f>
        <v>#REF!</v>
      </c>
      <c r="I329" s="69"/>
      <c r="J329" s="167"/>
      <c r="K329" s="168"/>
      <c r="L329" s="168"/>
      <c r="M329" s="168"/>
      <c r="N329" s="169"/>
    </row>
    <row r="330" spans="1:14" ht="12.75">
      <c r="A330" s="133"/>
      <c r="B330" s="177"/>
      <c r="C330" s="62"/>
      <c r="D330" s="64" t="s">
        <v>580</v>
      </c>
      <c r="E330" s="84" t="s">
        <v>170</v>
      </c>
      <c r="F330" s="70" t="e">
        <f>+((+#REF!*4)*100)/#REF!</f>
        <v>#REF!</v>
      </c>
      <c r="G330" s="70" t="e">
        <f>+((+#REF!*4)*100)/#REF!</f>
        <v>#REF!</v>
      </c>
      <c r="H330" s="70" t="e">
        <f>+((+#REF!*4)*100)/#REF!</f>
        <v>#REF!</v>
      </c>
      <c r="I330" s="69"/>
      <c r="J330" s="167"/>
      <c r="K330" s="168"/>
      <c r="L330" s="168"/>
      <c r="M330" s="168"/>
      <c r="N330" s="169"/>
    </row>
    <row r="331" spans="1:14" ht="12.75">
      <c r="A331" s="133"/>
      <c r="B331" s="177"/>
      <c r="C331" s="62"/>
      <c r="D331" s="64"/>
      <c r="E331" s="84"/>
      <c r="F331" s="70" t="e">
        <f>+((+#REF!*4)*100)/#REF!</f>
        <v>#REF!</v>
      </c>
      <c r="G331" s="70" t="e">
        <f>+((+#REF!*4)*100)/#REF!</f>
        <v>#REF!</v>
      </c>
      <c r="H331" s="70" t="e">
        <f>+((+#REF!*4)*100)/#REF!</f>
        <v>#REF!</v>
      </c>
      <c r="I331" s="69"/>
      <c r="J331" s="167"/>
      <c r="K331" s="168"/>
      <c r="L331" s="168"/>
      <c r="M331" s="168"/>
      <c r="N331" s="169"/>
    </row>
    <row r="332" spans="1:14" ht="12.75">
      <c r="A332" s="133"/>
      <c r="B332" s="177"/>
      <c r="C332" s="62"/>
      <c r="D332" s="64"/>
      <c r="E332" s="65"/>
      <c r="F332" s="70" t="e">
        <f>+((+#REF!*4)*100)/#REF!</f>
        <v>#REF!</v>
      </c>
      <c r="G332" s="70" t="e">
        <f>+((+#REF!*4)*100)/#REF!</f>
        <v>#REF!</v>
      </c>
      <c r="H332" s="70" t="e">
        <f>+((+#REF!*4)*100)/#REF!</f>
        <v>#REF!</v>
      </c>
      <c r="I332" s="69"/>
      <c r="J332" s="167"/>
      <c r="K332" s="168"/>
      <c r="L332" s="168"/>
      <c r="M332" s="168"/>
      <c r="N332" s="169"/>
    </row>
    <row r="333" spans="1:14" ht="12.75">
      <c r="A333" s="133"/>
      <c r="B333" s="177"/>
      <c r="C333" s="62"/>
      <c r="D333" s="64"/>
      <c r="E333" s="65"/>
      <c r="F333" s="70" t="e">
        <f>+((+#REF!*4)*100)/#REF!</f>
        <v>#REF!</v>
      </c>
      <c r="G333" s="70" t="e">
        <f>+((+#REF!*4)*100)/#REF!</f>
        <v>#REF!</v>
      </c>
      <c r="H333" s="70" t="e">
        <f>+((+#REF!*4)*100)/#REF!</f>
        <v>#REF!</v>
      </c>
      <c r="I333" s="69"/>
      <c r="J333" s="167"/>
      <c r="K333" s="168"/>
      <c r="L333" s="168"/>
      <c r="M333" s="168"/>
      <c r="N333" s="169"/>
    </row>
    <row r="334" spans="1:14" ht="12.75">
      <c r="A334" s="133"/>
      <c r="B334" s="177"/>
      <c r="C334" s="62"/>
      <c r="D334" s="64"/>
      <c r="E334" s="65"/>
      <c r="F334" s="70" t="e">
        <f>+((+#REF!*4)*100)/#REF!</f>
        <v>#REF!</v>
      </c>
      <c r="G334" s="70" t="e">
        <f>+((+#REF!*4)*100)/#REF!</f>
        <v>#REF!</v>
      </c>
      <c r="H334" s="70" t="e">
        <f>+((+#REF!*4)*100)/#REF!</f>
        <v>#REF!</v>
      </c>
      <c r="I334" s="69"/>
      <c r="J334" s="167"/>
      <c r="K334" s="168"/>
      <c r="L334" s="168"/>
      <c r="M334" s="168"/>
      <c r="N334" s="169"/>
    </row>
    <row r="335" spans="1:14" ht="12.75">
      <c r="A335" s="133"/>
      <c r="B335" s="177"/>
      <c r="C335" s="62"/>
      <c r="D335" s="64"/>
      <c r="E335" s="65"/>
      <c r="F335" s="70" t="e">
        <f>+((+#REF!*4)*100)/#REF!</f>
        <v>#REF!</v>
      </c>
      <c r="G335" s="70" t="e">
        <f>+((+#REF!*4)*100)/#REF!</f>
        <v>#REF!</v>
      </c>
      <c r="H335" s="70" t="e">
        <f>+((+#REF!*4)*100)/#REF!</f>
        <v>#REF!</v>
      </c>
      <c r="I335" s="69"/>
      <c r="J335" s="167"/>
      <c r="K335" s="168"/>
      <c r="L335" s="168"/>
      <c r="M335" s="168"/>
      <c r="N335" s="169"/>
    </row>
    <row r="336" spans="1:14" ht="12.75">
      <c r="A336" s="133"/>
      <c r="B336" s="177"/>
      <c r="C336" s="62"/>
      <c r="D336" s="64"/>
      <c r="E336" s="65"/>
      <c r="F336" s="70" t="e">
        <f>+((+#REF!*4)*100)/#REF!</f>
        <v>#REF!</v>
      </c>
      <c r="G336" s="70" t="e">
        <f>+((+#REF!*4)*100)/#REF!</f>
        <v>#REF!</v>
      </c>
      <c r="H336" s="70" t="e">
        <f>+((+#REF!*4)*100)/#REF!</f>
        <v>#REF!</v>
      </c>
      <c r="I336" s="69"/>
      <c r="J336" s="167"/>
      <c r="K336" s="168"/>
      <c r="L336" s="168"/>
      <c r="M336" s="168"/>
      <c r="N336" s="169"/>
    </row>
    <row r="337" spans="1:14" ht="12.75">
      <c r="A337" s="133"/>
      <c r="B337" s="177"/>
      <c r="C337" s="62"/>
      <c r="D337" s="64"/>
      <c r="E337" s="70"/>
      <c r="F337" s="70" t="e">
        <f>+((+#REF!*4)*100)/#REF!</f>
        <v>#REF!</v>
      </c>
      <c r="G337" s="70" t="e">
        <f>+((+#REF!*4)*100)/#REF!</f>
        <v>#REF!</v>
      </c>
      <c r="H337" s="70" t="e">
        <f>+((+#REF!*4)*100)/#REF!</f>
        <v>#REF!</v>
      </c>
      <c r="I337" s="69"/>
      <c r="J337" s="167"/>
      <c r="K337" s="168"/>
      <c r="L337" s="168"/>
      <c r="M337" s="168"/>
      <c r="N337" s="169"/>
    </row>
    <row r="338" spans="1:14" ht="12.75">
      <c r="A338" s="133"/>
      <c r="B338" s="177"/>
      <c r="C338" s="62"/>
      <c r="D338" s="64"/>
      <c r="E338" s="70"/>
      <c r="F338" s="70" t="e">
        <f>+((+#REF!*4)*100)/#REF!</f>
        <v>#REF!</v>
      </c>
      <c r="G338" s="70" t="e">
        <f>+((+#REF!*4)*100)/#REF!</f>
        <v>#REF!</v>
      </c>
      <c r="H338" s="70" t="e">
        <f>+((+#REF!*4)*100)/#REF!</f>
        <v>#REF!</v>
      </c>
      <c r="I338" s="69"/>
      <c r="J338" s="167"/>
      <c r="K338" s="168"/>
      <c r="L338" s="168"/>
      <c r="M338" s="168"/>
      <c r="N338" s="169"/>
    </row>
    <row r="339" spans="1:14" ht="12.75">
      <c r="A339" s="133"/>
      <c r="B339" s="177"/>
      <c r="C339" s="62"/>
      <c r="D339" s="64"/>
      <c r="E339" s="70"/>
      <c r="F339" s="70" t="e">
        <f>+((+#REF!*4)*100)/#REF!</f>
        <v>#REF!</v>
      </c>
      <c r="G339" s="70" t="e">
        <f>+((+#REF!*4)*100)/#REF!</f>
        <v>#REF!</v>
      </c>
      <c r="H339" s="70" t="e">
        <f>+((+#REF!*4)*100)/#REF!</f>
        <v>#REF!</v>
      </c>
      <c r="I339" s="69"/>
      <c r="J339" s="167"/>
      <c r="K339" s="168"/>
      <c r="L339" s="168"/>
      <c r="M339" s="168"/>
      <c r="N339" s="169"/>
    </row>
    <row r="340" spans="1:14" ht="12.75">
      <c r="A340" s="133"/>
      <c r="B340" s="177"/>
      <c r="C340" s="62"/>
      <c r="D340" s="64"/>
      <c r="E340" s="70"/>
      <c r="F340" s="70" t="e">
        <f>+((+#REF!*4)*100)/#REF!</f>
        <v>#REF!</v>
      </c>
      <c r="G340" s="70" t="e">
        <f>+((+#REF!*4)*100)/#REF!</f>
        <v>#REF!</v>
      </c>
      <c r="H340" s="70" t="e">
        <f>+((+#REF!*4)*100)/#REF!</f>
        <v>#REF!</v>
      </c>
      <c r="I340" s="69"/>
      <c r="J340" s="167"/>
      <c r="K340" s="168"/>
      <c r="L340" s="168"/>
      <c r="M340" s="168"/>
      <c r="N340" s="169"/>
    </row>
    <row r="341" spans="1:14" ht="12.75">
      <c r="A341" s="133"/>
      <c r="B341" s="177"/>
      <c r="C341" s="62"/>
      <c r="D341" s="64"/>
      <c r="E341" s="70"/>
      <c r="F341" s="68"/>
      <c r="G341" s="68"/>
      <c r="H341" s="68"/>
      <c r="I341" s="69"/>
      <c r="J341" s="167"/>
      <c r="K341" s="168"/>
      <c r="L341" s="168"/>
      <c r="M341" s="168"/>
      <c r="N341" s="169"/>
    </row>
    <row r="342" spans="1:14" ht="12.75">
      <c r="A342" s="133"/>
      <c r="B342" s="178"/>
      <c r="C342" s="62"/>
      <c r="D342" s="71"/>
      <c r="E342" s="72"/>
      <c r="F342" s="73" t="e">
        <f>SUM(F323:F340)</f>
        <v>#REF!</v>
      </c>
      <c r="G342" s="73" t="e">
        <f>SUM(G323:G340)</f>
        <v>#REF!</v>
      </c>
      <c r="H342" s="73" t="e">
        <f>SUM(H323:H340)</f>
        <v>#REF!</v>
      </c>
      <c r="I342" s="69"/>
      <c r="J342" s="170"/>
      <c r="K342" s="171"/>
      <c r="L342" s="171"/>
      <c r="M342" s="171"/>
      <c r="N342" s="172"/>
    </row>
    <row r="345" spans="1:14" ht="12.75">
      <c r="A345" s="173" t="s">
        <v>359</v>
      </c>
      <c r="B345" s="173" t="s">
        <v>360</v>
      </c>
      <c r="C345" s="88"/>
      <c r="D345" s="175" t="s">
        <v>105</v>
      </c>
      <c r="E345" s="130" t="s">
        <v>106</v>
      </c>
      <c r="F345" s="130" t="s">
        <v>107</v>
      </c>
      <c r="G345" s="130" t="s">
        <v>108</v>
      </c>
      <c r="H345" s="130" t="s">
        <v>109</v>
      </c>
      <c r="I345" s="90"/>
      <c r="J345" s="175" t="s">
        <v>110</v>
      </c>
      <c r="K345" s="175"/>
      <c r="L345" s="175"/>
      <c r="M345" s="175"/>
      <c r="N345" s="175"/>
    </row>
    <row r="346" spans="1:14" ht="12.75">
      <c r="A346" s="174"/>
      <c r="B346" s="174"/>
      <c r="C346" s="88"/>
      <c r="D346" s="174"/>
      <c r="E346" s="129" t="s">
        <v>111</v>
      </c>
      <c r="F346" s="92"/>
      <c r="G346" s="92"/>
      <c r="H346" s="92"/>
      <c r="I346" s="93"/>
      <c r="J346" s="174"/>
      <c r="K346" s="174"/>
      <c r="L346" s="174"/>
      <c r="M346" s="174"/>
      <c r="N346" s="174"/>
    </row>
    <row r="347" spans="1:14" ht="12.75">
      <c r="A347" s="133">
        <v>40</v>
      </c>
      <c r="B347" s="176" t="s">
        <v>593</v>
      </c>
      <c r="C347" s="63"/>
      <c r="D347" s="64" t="s">
        <v>586</v>
      </c>
      <c r="E347" s="65">
        <v>80</v>
      </c>
      <c r="F347" s="66" t="s">
        <v>113</v>
      </c>
      <c r="G347" s="66" t="s">
        <v>113</v>
      </c>
      <c r="H347" s="66" t="s">
        <v>113</v>
      </c>
      <c r="I347" s="67"/>
      <c r="J347" s="164" t="s">
        <v>595</v>
      </c>
      <c r="K347" s="165"/>
      <c r="L347" s="165"/>
      <c r="M347" s="165"/>
      <c r="N347" s="166"/>
    </row>
    <row r="348" spans="1:14" ht="12.75">
      <c r="A348" s="133"/>
      <c r="B348" s="177"/>
      <c r="C348" s="62"/>
      <c r="D348" s="64" t="s">
        <v>594</v>
      </c>
      <c r="E348" s="65">
        <v>170</v>
      </c>
      <c r="F348" s="68" t="e">
        <f>+((+#REF!*4)*100)/#REF!</f>
        <v>#REF!</v>
      </c>
      <c r="G348" s="68" t="e">
        <f>+((+#REF!*4)*100)/#REF!</f>
        <v>#REF!</v>
      </c>
      <c r="H348" s="68" t="e">
        <f>+((+#REF!*4)*100)/#REF!</f>
        <v>#REF!</v>
      </c>
      <c r="I348" s="69"/>
      <c r="J348" s="167"/>
      <c r="K348" s="168"/>
      <c r="L348" s="168"/>
      <c r="M348" s="168"/>
      <c r="N348" s="169"/>
    </row>
    <row r="349" spans="1:14" ht="12.75">
      <c r="A349" s="133"/>
      <c r="B349" s="177"/>
      <c r="C349" s="62"/>
      <c r="D349" s="64" t="s">
        <v>579</v>
      </c>
      <c r="E349" s="65">
        <v>10</v>
      </c>
      <c r="F349" s="70" t="e">
        <f>+((+#REF!*4)*100)/#REF!</f>
        <v>#REF!</v>
      </c>
      <c r="G349" s="70" t="e">
        <f>+((+#REF!*4)*100)/#REF!</f>
        <v>#REF!</v>
      </c>
      <c r="H349" s="70" t="e">
        <f>+((+#REF!*4)*100)/#REF!</f>
        <v>#REF!</v>
      </c>
      <c r="I349" s="69"/>
      <c r="J349" s="167"/>
      <c r="K349" s="168"/>
      <c r="L349" s="168"/>
      <c r="M349" s="168"/>
      <c r="N349" s="169"/>
    </row>
    <row r="350" spans="1:14" ht="12.75">
      <c r="A350" s="133"/>
      <c r="B350" s="177"/>
      <c r="C350" s="62"/>
      <c r="D350" s="64" t="s">
        <v>119</v>
      </c>
      <c r="E350" s="65">
        <v>10</v>
      </c>
      <c r="F350" s="70" t="e">
        <f>+((+#REF!*4)*100)/#REF!</f>
        <v>#REF!</v>
      </c>
      <c r="G350" s="70" t="e">
        <f>+((+#REF!*4)*100)/#REF!</f>
        <v>#REF!</v>
      </c>
      <c r="H350" s="70" t="e">
        <f>+((+#REF!*4)*100)/#REF!</f>
        <v>#REF!</v>
      </c>
      <c r="I350" s="69"/>
      <c r="J350" s="167"/>
      <c r="K350" s="168"/>
      <c r="L350" s="168"/>
      <c r="M350" s="168"/>
      <c r="N350" s="169"/>
    </row>
    <row r="351" spans="1:14" ht="12.75">
      <c r="A351" s="133"/>
      <c r="B351" s="177"/>
      <c r="C351" s="62"/>
      <c r="D351" s="64" t="s">
        <v>567</v>
      </c>
      <c r="E351" s="65">
        <v>3</v>
      </c>
      <c r="F351" s="70" t="e">
        <f>+((+#REF!*4)*100)/#REF!</f>
        <v>#REF!</v>
      </c>
      <c r="G351" s="70" t="e">
        <f>+((+#REF!*4)*100)/#REF!</f>
        <v>#REF!</v>
      </c>
      <c r="H351" s="70" t="e">
        <f>+((+#REF!*4)*100)/#REF!</f>
        <v>#REF!</v>
      </c>
      <c r="I351" s="69"/>
      <c r="J351" s="167"/>
      <c r="K351" s="168"/>
      <c r="L351" s="168"/>
      <c r="M351" s="168"/>
      <c r="N351" s="169"/>
    </row>
    <row r="352" spans="1:14" ht="12.75">
      <c r="A352" s="133"/>
      <c r="B352" s="177"/>
      <c r="C352" s="62"/>
      <c r="D352" s="64" t="s">
        <v>116</v>
      </c>
      <c r="E352" s="84">
        <v>0.1</v>
      </c>
      <c r="F352" s="70" t="e">
        <f>+((+#REF!*4)*100)/#REF!</f>
        <v>#REF!</v>
      </c>
      <c r="G352" s="70" t="e">
        <f>+((+#REF!*4)*100)/#REF!</f>
        <v>#REF!</v>
      </c>
      <c r="H352" s="70" t="e">
        <f>+((+#REF!*4)*100)/#REF!</f>
        <v>#REF!</v>
      </c>
      <c r="I352" s="69"/>
      <c r="J352" s="167"/>
      <c r="K352" s="168"/>
      <c r="L352" s="168"/>
      <c r="M352" s="168"/>
      <c r="N352" s="169"/>
    </row>
    <row r="353" spans="1:14" ht="12.75">
      <c r="A353" s="133"/>
      <c r="B353" s="177"/>
      <c r="C353" s="62"/>
      <c r="D353" s="64" t="s">
        <v>169</v>
      </c>
      <c r="E353" s="80" t="s">
        <v>170</v>
      </c>
      <c r="F353" s="70" t="e">
        <f>+((+#REF!*4)*100)/#REF!</f>
        <v>#REF!</v>
      </c>
      <c r="G353" s="70" t="e">
        <f>+((+#REF!*4)*100)/#REF!</f>
        <v>#REF!</v>
      </c>
      <c r="H353" s="70" t="e">
        <f>+((+#REF!*4)*100)/#REF!</f>
        <v>#REF!</v>
      </c>
      <c r="I353" s="69"/>
      <c r="J353" s="167"/>
      <c r="K353" s="168"/>
      <c r="L353" s="168"/>
      <c r="M353" s="168"/>
      <c r="N353" s="169"/>
    </row>
    <row r="354" spans="1:14" ht="12.75">
      <c r="A354" s="133"/>
      <c r="B354" s="177"/>
      <c r="C354" s="62"/>
      <c r="D354" s="64" t="s">
        <v>544</v>
      </c>
      <c r="E354" s="84" t="s">
        <v>170</v>
      </c>
      <c r="F354" s="70" t="e">
        <f>+((+#REF!*4)*100)/#REF!</f>
        <v>#REF!</v>
      </c>
      <c r="G354" s="70" t="e">
        <f>+((+#REF!*4)*100)/#REF!</f>
        <v>#REF!</v>
      </c>
      <c r="H354" s="70" t="e">
        <f>+((+#REF!*4)*100)/#REF!</f>
        <v>#REF!</v>
      </c>
      <c r="I354" s="69"/>
      <c r="J354" s="167"/>
      <c r="K354" s="168"/>
      <c r="L354" s="168"/>
      <c r="M354" s="168"/>
      <c r="N354" s="169"/>
    </row>
    <row r="355" spans="1:14" ht="12.75">
      <c r="A355" s="133"/>
      <c r="B355" s="177"/>
      <c r="C355" s="62"/>
      <c r="D355" s="64" t="s">
        <v>584</v>
      </c>
      <c r="E355" s="84">
        <v>55</v>
      </c>
      <c r="F355" s="70" t="e">
        <f>+((+#REF!*4)*100)/#REF!</f>
        <v>#REF!</v>
      </c>
      <c r="G355" s="70" t="e">
        <f>+((+#REF!*4)*100)/#REF!</f>
        <v>#REF!</v>
      </c>
      <c r="H355" s="70" t="e">
        <f>+((+#REF!*4)*100)/#REF!</f>
        <v>#REF!</v>
      </c>
      <c r="I355" s="69"/>
      <c r="J355" s="167"/>
      <c r="K355" s="168"/>
      <c r="L355" s="168"/>
      <c r="M355" s="168"/>
      <c r="N355" s="169"/>
    </row>
    <row r="356" spans="1:14" ht="12.75">
      <c r="A356" s="133"/>
      <c r="B356" s="177"/>
      <c r="C356" s="62"/>
      <c r="D356" s="64" t="s">
        <v>566</v>
      </c>
      <c r="E356" s="84">
        <v>50</v>
      </c>
      <c r="F356" s="70" t="e">
        <f>+((+#REF!*4)*100)/#REF!</f>
        <v>#REF!</v>
      </c>
      <c r="G356" s="70" t="e">
        <f>+((+#REF!*4)*100)/#REF!</f>
        <v>#REF!</v>
      </c>
      <c r="H356" s="70" t="e">
        <f>+((+#REF!*4)*100)/#REF!</f>
        <v>#REF!</v>
      </c>
      <c r="I356" s="69"/>
      <c r="J356" s="167"/>
      <c r="K356" s="168"/>
      <c r="L356" s="168"/>
      <c r="M356" s="168"/>
      <c r="N356" s="169"/>
    </row>
    <row r="357" spans="1:14" ht="12.75">
      <c r="A357" s="133"/>
      <c r="B357" s="177"/>
      <c r="C357" s="62"/>
      <c r="D357" s="64"/>
      <c r="E357" s="65"/>
      <c r="F357" s="70" t="e">
        <f>+((+#REF!*4)*100)/#REF!</f>
        <v>#REF!</v>
      </c>
      <c r="G357" s="70" t="e">
        <f>+((+#REF!*4)*100)/#REF!</f>
        <v>#REF!</v>
      </c>
      <c r="H357" s="70" t="e">
        <f>+((+#REF!*4)*100)/#REF!</f>
        <v>#REF!</v>
      </c>
      <c r="I357" s="69"/>
      <c r="J357" s="167"/>
      <c r="K357" s="168"/>
      <c r="L357" s="168"/>
      <c r="M357" s="168"/>
      <c r="N357" s="169"/>
    </row>
    <row r="358" spans="1:14" ht="12.75">
      <c r="A358" s="133"/>
      <c r="B358" s="177"/>
      <c r="C358" s="62"/>
      <c r="D358" s="64"/>
      <c r="E358" s="65"/>
      <c r="F358" s="70" t="e">
        <f>+((+#REF!*4)*100)/#REF!</f>
        <v>#REF!</v>
      </c>
      <c r="G358" s="70" t="e">
        <f>+((+#REF!*4)*100)/#REF!</f>
        <v>#REF!</v>
      </c>
      <c r="H358" s="70" t="e">
        <f>+((+#REF!*4)*100)/#REF!</f>
        <v>#REF!</v>
      </c>
      <c r="I358" s="69"/>
      <c r="J358" s="167"/>
      <c r="K358" s="168"/>
      <c r="L358" s="168"/>
      <c r="M358" s="168"/>
      <c r="N358" s="169"/>
    </row>
    <row r="359" spans="1:14" ht="12.75">
      <c r="A359" s="133"/>
      <c r="B359" s="177"/>
      <c r="C359" s="62"/>
      <c r="D359" s="64"/>
      <c r="E359" s="65"/>
      <c r="F359" s="70" t="e">
        <f>+((+#REF!*4)*100)/#REF!</f>
        <v>#REF!</v>
      </c>
      <c r="G359" s="70" t="e">
        <f>+((+#REF!*4)*100)/#REF!</f>
        <v>#REF!</v>
      </c>
      <c r="H359" s="70" t="e">
        <f>+((+#REF!*4)*100)/#REF!</f>
        <v>#REF!</v>
      </c>
      <c r="I359" s="69"/>
      <c r="J359" s="167"/>
      <c r="K359" s="168"/>
      <c r="L359" s="168"/>
      <c r="M359" s="168"/>
      <c r="N359" s="169"/>
    </row>
    <row r="360" spans="1:14" ht="12.75">
      <c r="A360" s="133"/>
      <c r="B360" s="177"/>
      <c r="C360" s="62"/>
      <c r="D360" s="64"/>
      <c r="E360" s="65"/>
      <c r="F360" s="70" t="e">
        <f>+((+#REF!*4)*100)/#REF!</f>
        <v>#REF!</v>
      </c>
      <c r="G360" s="70" t="e">
        <f>+((+#REF!*4)*100)/#REF!</f>
        <v>#REF!</v>
      </c>
      <c r="H360" s="70" t="e">
        <f>+((+#REF!*4)*100)/#REF!</f>
        <v>#REF!</v>
      </c>
      <c r="I360" s="69"/>
      <c r="J360" s="167"/>
      <c r="K360" s="168"/>
      <c r="L360" s="168"/>
      <c r="M360" s="168"/>
      <c r="N360" s="169"/>
    </row>
    <row r="361" spans="1:14" ht="12.75">
      <c r="A361" s="133"/>
      <c r="B361" s="177"/>
      <c r="C361" s="62"/>
      <c r="D361" s="64"/>
      <c r="E361" s="65"/>
      <c r="F361" s="70" t="e">
        <f>+((+#REF!*4)*100)/#REF!</f>
        <v>#REF!</v>
      </c>
      <c r="G361" s="70" t="e">
        <f>+((+#REF!*4)*100)/#REF!</f>
        <v>#REF!</v>
      </c>
      <c r="H361" s="70" t="e">
        <f>+((+#REF!*4)*100)/#REF!</f>
        <v>#REF!</v>
      </c>
      <c r="I361" s="69"/>
      <c r="J361" s="167"/>
      <c r="K361" s="168"/>
      <c r="L361" s="168"/>
      <c r="M361" s="168"/>
      <c r="N361" s="169"/>
    </row>
    <row r="362" spans="1:14" ht="12.75">
      <c r="A362" s="133"/>
      <c r="B362" s="177"/>
      <c r="C362" s="62"/>
      <c r="D362" s="64"/>
      <c r="E362" s="70"/>
      <c r="F362" s="70" t="e">
        <f>+((+#REF!*4)*100)/#REF!</f>
        <v>#REF!</v>
      </c>
      <c r="G362" s="70" t="e">
        <f>+((+#REF!*4)*100)/#REF!</f>
        <v>#REF!</v>
      </c>
      <c r="H362" s="70" t="e">
        <f>+((+#REF!*4)*100)/#REF!</f>
        <v>#REF!</v>
      </c>
      <c r="I362" s="69"/>
      <c r="J362" s="167"/>
      <c r="K362" s="168"/>
      <c r="L362" s="168"/>
      <c r="M362" s="168"/>
      <c r="N362" s="169"/>
    </row>
    <row r="363" spans="1:14" ht="12.75">
      <c r="A363" s="133"/>
      <c r="B363" s="177"/>
      <c r="C363" s="62"/>
      <c r="D363" s="64"/>
      <c r="E363" s="70"/>
      <c r="F363" s="70" t="e">
        <f>+((+#REF!*4)*100)/#REF!</f>
        <v>#REF!</v>
      </c>
      <c r="G363" s="70" t="e">
        <f>+((+#REF!*4)*100)/#REF!</f>
        <v>#REF!</v>
      </c>
      <c r="H363" s="70" t="e">
        <f>+((+#REF!*4)*100)/#REF!</f>
        <v>#REF!</v>
      </c>
      <c r="I363" s="69"/>
      <c r="J363" s="167"/>
      <c r="K363" s="168"/>
      <c r="L363" s="168"/>
      <c r="M363" s="168"/>
      <c r="N363" s="169"/>
    </row>
    <row r="364" spans="1:14" ht="12.75">
      <c r="A364" s="133"/>
      <c r="B364" s="177"/>
      <c r="C364" s="62"/>
      <c r="D364" s="64"/>
      <c r="E364" s="70"/>
      <c r="F364" s="70" t="e">
        <f>+((+#REF!*4)*100)/#REF!</f>
        <v>#REF!</v>
      </c>
      <c r="G364" s="70" t="e">
        <f>+((+#REF!*4)*100)/#REF!</f>
        <v>#REF!</v>
      </c>
      <c r="H364" s="70" t="e">
        <f>+((+#REF!*4)*100)/#REF!</f>
        <v>#REF!</v>
      </c>
      <c r="I364" s="69"/>
      <c r="J364" s="167"/>
      <c r="K364" s="168"/>
      <c r="L364" s="168"/>
      <c r="M364" s="168"/>
      <c r="N364" s="169"/>
    </row>
    <row r="365" spans="1:14" ht="12.75">
      <c r="A365" s="133"/>
      <c r="B365" s="177"/>
      <c r="C365" s="62"/>
      <c r="D365" s="64"/>
      <c r="E365" s="70"/>
      <c r="F365" s="70" t="e">
        <f>+((+#REF!*4)*100)/#REF!</f>
        <v>#REF!</v>
      </c>
      <c r="G365" s="70" t="e">
        <f>+((+#REF!*4)*100)/#REF!</f>
        <v>#REF!</v>
      </c>
      <c r="H365" s="70" t="e">
        <f>+((+#REF!*4)*100)/#REF!</f>
        <v>#REF!</v>
      </c>
      <c r="I365" s="69"/>
      <c r="J365" s="167"/>
      <c r="K365" s="168"/>
      <c r="L365" s="168"/>
      <c r="M365" s="168"/>
      <c r="N365" s="169"/>
    </row>
    <row r="366" spans="1:14" ht="12.75">
      <c r="A366" s="133"/>
      <c r="B366" s="177"/>
      <c r="C366" s="62"/>
      <c r="D366" s="64"/>
      <c r="E366" s="70"/>
      <c r="F366" s="68"/>
      <c r="G366" s="68"/>
      <c r="H366" s="68"/>
      <c r="I366" s="69"/>
      <c r="J366" s="167"/>
      <c r="K366" s="168"/>
      <c r="L366" s="168"/>
      <c r="M366" s="168"/>
      <c r="N366" s="169"/>
    </row>
    <row r="367" spans="1:14" ht="12.75">
      <c r="A367" s="133"/>
      <c r="B367" s="178"/>
      <c r="C367" s="62"/>
      <c r="D367" s="71"/>
      <c r="E367" s="72"/>
      <c r="F367" s="73" t="e">
        <f>SUM(F348:F365)</f>
        <v>#REF!</v>
      </c>
      <c r="G367" s="73" t="e">
        <f>SUM(G348:G365)</f>
        <v>#REF!</v>
      </c>
      <c r="H367" s="73" t="e">
        <f>SUM(H348:H365)</f>
        <v>#REF!</v>
      </c>
      <c r="I367" s="69"/>
      <c r="J367" s="170"/>
      <c r="K367" s="171"/>
      <c r="L367" s="171"/>
      <c r="M367" s="171"/>
      <c r="N367" s="172"/>
    </row>
    <row r="370" spans="1:14" ht="12.75">
      <c r="A370" s="173" t="s">
        <v>359</v>
      </c>
      <c r="B370" s="173" t="s">
        <v>360</v>
      </c>
      <c r="C370" s="88"/>
      <c r="D370" s="175" t="s">
        <v>105</v>
      </c>
      <c r="E370" s="130" t="s">
        <v>106</v>
      </c>
      <c r="F370" s="130" t="s">
        <v>107</v>
      </c>
      <c r="G370" s="130" t="s">
        <v>108</v>
      </c>
      <c r="H370" s="130" t="s">
        <v>109</v>
      </c>
      <c r="I370" s="90"/>
      <c r="J370" s="175" t="s">
        <v>110</v>
      </c>
      <c r="K370" s="175"/>
      <c r="L370" s="175"/>
      <c r="M370" s="175"/>
      <c r="N370" s="175"/>
    </row>
    <row r="371" spans="1:14" ht="12.75">
      <c r="A371" s="174"/>
      <c r="B371" s="174"/>
      <c r="C371" s="88"/>
      <c r="D371" s="174"/>
      <c r="E371" s="129" t="s">
        <v>111</v>
      </c>
      <c r="F371" s="92"/>
      <c r="G371" s="92"/>
      <c r="H371" s="92"/>
      <c r="I371" s="93"/>
      <c r="J371" s="174"/>
      <c r="K371" s="174"/>
      <c r="L371" s="174"/>
      <c r="M371" s="174"/>
      <c r="N371" s="174"/>
    </row>
    <row r="372" spans="1:14" ht="12.75">
      <c r="A372" s="133">
        <v>41</v>
      </c>
      <c r="B372" s="176" t="s">
        <v>600</v>
      </c>
      <c r="C372" s="63"/>
      <c r="D372" s="64" t="s">
        <v>601</v>
      </c>
      <c r="E372" s="65">
        <v>170</v>
      </c>
      <c r="F372" s="66"/>
      <c r="G372" s="66"/>
      <c r="H372" s="66"/>
      <c r="I372" s="67"/>
      <c r="J372" s="164" t="s">
        <v>603</v>
      </c>
      <c r="K372" s="165"/>
      <c r="L372" s="165"/>
      <c r="M372" s="165"/>
      <c r="N372" s="166"/>
    </row>
    <row r="373" spans="1:14" ht="12.75">
      <c r="A373" s="133"/>
      <c r="B373" s="177"/>
      <c r="C373" s="62"/>
      <c r="D373" s="64" t="s">
        <v>579</v>
      </c>
      <c r="E373" s="65">
        <v>10</v>
      </c>
      <c r="F373" s="68"/>
      <c r="G373" s="68"/>
      <c r="H373" s="68"/>
      <c r="I373" s="69"/>
      <c r="J373" s="167"/>
      <c r="K373" s="168"/>
      <c r="L373" s="168"/>
      <c r="M373" s="168"/>
      <c r="N373" s="169"/>
    </row>
    <row r="374" spans="1:14" ht="12.75">
      <c r="A374" s="133"/>
      <c r="B374" s="177"/>
      <c r="C374" s="62"/>
      <c r="D374" s="64" t="s">
        <v>119</v>
      </c>
      <c r="E374" s="65">
        <v>10</v>
      </c>
      <c r="F374" s="70"/>
      <c r="G374" s="70"/>
      <c r="H374" s="70"/>
      <c r="I374" s="69"/>
      <c r="J374" s="167"/>
      <c r="K374" s="168"/>
      <c r="L374" s="168"/>
      <c r="M374" s="168"/>
      <c r="N374" s="169"/>
    </row>
    <row r="375" spans="1:14" ht="12.75">
      <c r="A375" s="133"/>
      <c r="B375" s="177"/>
      <c r="C375" s="62"/>
      <c r="D375" s="64" t="s">
        <v>567</v>
      </c>
      <c r="E375" s="65">
        <v>3</v>
      </c>
      <c r="F375" s="70"/>
      <c r="G375" s="70"/>
      <c r="H375" s="70"/>
      <c r="I375" s="69"/>
      <c r="J375" s="167"/>
      <c r="K375" s="168"/>
      <c r="L375" s="168"/>
      <c r="M375" s="168"/>
      <c r="N375" s="169"/>
    </row>
    <row r="376" spans="1:14" ht="12.75">
      <c r="A376" s="133"/>
      <c r="B376" s="177"/>
      <c r="C376" s="62"/>
      <c r="D376" s="64" t="s">
        <v>116</v>
      </c>
      <c r="E376" s="65">
        <v>0.1</v>
      </c>
      <c r="F376" s="70"/>
      <c r="G376" s="70"/>
      <c r="H376" s="70"/>
      <c r="I376" s="69"/>
      <c r="J376" s="167"/>
      <c r="K376" s="168"/>
      <c r="L376" s="168"/>
      <c r="M376" s="168"/>
      <c r="N376" s="169"/>
    </row>
    <row r="377" spans="1:14" ht="12.75">
      <c r="A377" s="133"/>
      <c r="B377" s="177"/>
      <c r="C377" s="62"/>
      <c r="D377" s="64" t="s">
        <v>189</v>
      </c>
      <c r="E377" s="84" t="s">
        <v>170</v>
      </c>
      <c r="F377" s="70"/>
      <c r="G377" s="70"/>
      <c r="H377" s="70"/>
      <c r="I377" s="69"/>
      <c r="J377" s="167"/>
      <c r="K377" s="168"/>
      <c r="L377" s="168"/>
      <c r="M377" s="168"/>
      <c r="N377" s="169"/>
    </row>
    <row r="378" spans="1:14" ht="12.75">
      <c r="A378" s="133"/>
      <c r="B378" s="177"/>
      <c r="C378" s="62"/>
      <c r="D378" s="64" t="s">
        <v>602</v>
      </c>
      <c r="E378" s="84" t="s">
        <v>170</v>
      </c>
      <c r="F378" s="70"/>
      <c r="G378" s="70"/>
      <c r="H378" s="70"/>
      <c r="I378" s="69"/>
      <c r="J378" s="167"/>
      <c r="K378" s="168"/>
      <c r="L378" s="168"/>
      <c r="M378" s="168"/>
      <c r="N378" s="169"/>
    </row>
    <row r="379" spans="1:14" ht="12.75">
      <c r="A379" s="133"/>
      <c r="B379" s="177"/>
      <c r="C379" s="62"/>
      <c r="D379" s="64" t="s">
        <v>580</v>
      </c>
      <c r="E379" s="84" t="s">
        <v>170</v>
      </c>
      <c r="F379" s="70"/>
      <c r="G379" s="70"/>
      <c r="H379" s="70"/>
      <c r="I379" s="69"/>
      <c r="J379" s="167"/>
      <c r="K379" s="168"/>
      <c r="L379" s="168"/>
      <c r="M379" s="168"/>
      <c r="N379" s="169"/>
    </row>
    <row r="380" spans="1:14" ht="12.75">
      <c r="A380" s="133"/>
      <c r="B380" s="177"/>
      <c r="C380" s="62"/>
      <c r="D380" s="64" t="s">
        <v>169</v>
      </c>
      <c r="E380" s="84" t="s">
        <v>170</v>
      </c>
      <c r="F380" s="70"/>
      <c r="G380" s="70"/>
      <c r="H380" s="70"/>
      <c r="I380" s="69"/>
      <c r="J380" s="167"/>
      <c r="K380" s="168"/>
      <c r="L380" s="168"/>
      <c r="M380" s="168"/>
      <c r="N380" s="169"/>
    </row>
    <row r="381" spans="1:14" ht="12.75">
      <c r="A381" s="133"/>
      <c r="B381" s="177"/>
      <c r="C381" s="62"/>
      <c r="D381" s="64" t="s">
        <v>544</v>
      </c>
      <c r="E381" s="84" t="s">
        <v>170</v>
      </c>
      <c r="F381" s="70"/>
      <c r="G381" s="70"/>
      <c r="H381" s="70"/>
      <c r="I381" s="69"/>
      <c r="J381" s="167"/>
      <c r="K381" s="168"/>
      <c r="L381" s="168"/>
      <c r="M381" s="168"/>
      <c r="N381" s="169"/>
    </row>
    <row r="382" spans="1:14" ht="12.75">
      <c r="A382" s="133"/>
      <c r="B382" s="177"/>
      <c r="C382" s="62"/>
      <c r="D382" s="64" t="s">
        <v>582</v>
      </c>
      <c r="E382" s="65">
        <v>200</v>
      </c>
      <c r="F382" s="70"/>
      <c r="G382" s="70"/>
      <c r="H382" s="70"/>
      <c r="I382" s="69"/>
      <c r="J382" s="167"/>
      <c r="K382" s="168"/>
      <c r="L382" s="168"/>
      <c r="M382" s="168"/>
      <c r="N382" s="169"/>
    </row>
    <row r="383" spans="1:14" ht="12.75">
      <c r="A383" s="133"/>
      <c r="B383" s="177"/>
      <c r="C383" s="62"/>
      <c r="D383" s="64" t="s">
        <v>584</v>
      </c>
      <c r="E383" s="65">
        <v>50</v>
      </c>
      <c r="F383" s="70"/>
      <c r="G383" s="70"/>
      <c r="H383" s="70"/>
      <c r="I383" s="69"/>
      <c r="J383" s="167"/>
      <c r="K383" s="168"/>
      <c r="L383" s="168"/>
      <c r="M383" s="168"/>
      <c r="N383" s="169"/>
    </row>
    <row r="384" spans="1:14" ht="12.75">
      <c r="A384" s="133"/>
      <c r="B384" s="177"/>
      <c r="C384" s="62"/>
      <c r="D384" s="64" t="s">
        <v>566</v>
      </c>
      <c r="E384" s="65">
        <v>50</v>
      </c>
      <c r="F384" s="70"/>
      <c r="G384" s="70"/>
      <c r="H384" s="70"/>
      <c r="I384" s="69"/>
      <c r="J384" s="167"/>
      <c r="K384" s="168"/>
      <c r="L384" s="168"/>
      <c r="M384" s="168"/>
      <c r="N384" s="169"/>
    </row>
    <row r="385" spans="1:14" ht="12.75">
      <c r="A385" s="133"/>
      <c r="B385" s="177"/>
      <c r="C385" s="62"/>
      <c r="D385" s="64" t="s">
        <v>11</v>
      </c>
      <c r="E385" s="65">
        <v>50</v>
      </c>
      <c r="F385" s="70"/>
      <c r="G385" s="70"/>
      <c r="H385" s="70"/>
      <c r="I385" s="69"/>
      <c r="J385" s="167"/>
      <c r="K385" s="168"/>
      <c r="L385" s="168"/>
      <c r="M385" s="168"/>
      <c r="N385" s="169"/>
    </row>
    <row r="386" spans="1:14" ht="12.75">
      <c r="A386" s="133"/>
      <c r="B386" s="177"/>
      <c r="C386" s="62"/>
      <c r="D386" s="64"/>
      <c r="E386" s="65"/>
      <c r="F386" s="70"/>
      <c r="G386" s="70"/>
      <c r="H386" s="70"/>
      <c r="I386" s="69"/>
      <c r="J386" s="167"/>
      <c r="K386" s="168"/>
      <c r="L386" s="168"/>
      <c r="M386" s="168"/>
      <c r="N386" s="169"/>
    </row>
    <row r="387" spans="1:14" ht="12.75">
      <c r="A387" s="133"/>
      <c r="B387" s="177"/>
      <c r="C387" s="62"/>
      <c r="D387" s="64"/>
      <c r="E387" s="70"/>
      <c r="F387" s="70"/>
      <c r="G387" s="70"/>
      <c r="H387" s="70"/>
      <c r="I387" s="69"/>
      <c r="J387" s="167"/>
      <c r="K387" s="168"/>
      <c r="L387" s="168"/>
      <c r="M387" s="168"/>
      <c r="N387" s="169"/>
    </row>
    <row r="388" spans="1:14" ht="12.75">
      <c r="A388" s="133"/>
      <c r="B388" s="177"/>
      <c r="C388" s="62"/>
      <c r="D388" s="64"/>
      <c r="E388" s="70"/>
      <c r="F388" s="70"/>
      <c r="G388" s="70"/>
      <c r="H388" s="70"/>
      <c r="I388" s="69"/>
      <c r="J388" s="167"/>
      <c r="K388" s="168"/>
      <c r="L388" s="168"/>
      <c r="M388" s="168"/>
      <c r="N388" s="169"/>
    </row>
    <row r="389" spans="1:14" ht="12.75">
      <c r="A389" s="133"/>
      <c r="B389" s="177"/>
      <c r="C389" s="62"/>
      <c r="D389" s="64"/>
      <c r="E389" s="70"/>
      <c r="F389" s="70"/>
      <c r="G389" s="70"/>
      <c r="H389" s="70"/>
      <c r="I389" s="69"/>
      <c r="J389" s="167"/>
      <c r="K389" s="168"/>
      <c r="L389" s="168"/>
      <c r="M389" s="168"/>
      <c r="N389" s="169"/>
    </row>
    <row r="390" spans="1:14" ht="12.75">
      <c r="A390" s="133"/>
      <c r="B390" s="177"/>
      <c r="C390" s="62"/>
      <c r="D390" s="64"/>
      <c r="E390" s="70"/>
      <c r="F390" s="70"/>
      <c r="G390" s="70"/>
      <c r="H390" s="70"/>
      <c r="I390" s="69"/>
      <c r="J390" s="167"/>
      <c r="K390" s="168"/>
      <c r="L390" s="168"/>
      <c r="M390" s="168"/>
      <c r="N390" s="169"/>
    </row>
    <row r="391" spans="1:14" ht="12.75">
      <c r="A391" s="133"/>
      <c r="B391" s="177"/>
      <c r="C391" s="62"/>
      <c r="D391" s="64"/>
      <c r="E391" s="70"/>
      <c r="F391" s="68"/>
      <c r="G391" s="68"/>
      <c r="H391" s="68"/>
      <c r="I391" s="69"/>
      <c r="J391" s="167"/>
      <c r="K391" s="168"/>
      <c r="L391" s="168"/>
      <c r="M391" s="168"/>
      <c r="N391" s="169"/>
    </row>
    <row r="392" spans="1:14" ht="12.75">
      <c r="A392" s="133"/>
      <c r="B392" s="178"/>
      <c r="C392" s="62"/>
      <c r="D392" s="71"/>
      <c r="E392" s="72"/>
      <c r="F392" s="73"/>
      <c r="G392" s="73"/>
      <c r="H392" s="73"/>
      <c r="I392" s="69"/>
      <c r="J392" s="170"/>
      <c r="K392" s="171"/>
      <c r="L392" s="171"/>
      <c r="M392" s="171"/>
      <c r="N392" s="172"/>
    </row>
    <row r="395" spans="1:14" ht="12.75">
      <c r="A395" s="173" t="s">
        <v>359</v>
      </c>
      <c r="B395" s="173" t="s">
        <v>360</v>
      </c>
      <c r="C395" s="88"/>
      <c r="D395" s="175" t="s">
        <v>105</v>
      </c>
      <c r="E395" s="130" t="s">
        <v>106</v>
      </c>
      <c r="F395" s="130" t="s">
        <v>107</v>
      </c>
      <c r="G395" s="130" t="s">
        <v>108</v>
      </c>
      <c r="H395" s="130" t="s">
        <v>109</v>
      </c>
      <c r="I395" s="90"/>
      <c r="J395" s="175" t="s">
        <v>110</v>
      </c>
      <c r="K395" s="175"/>
      <c r="L395" s="175"/>
      <c r="M395" s="175"/>
      <c r="N395" s="175"/>
    </row>
    <row r="396" spans="1:14" ht="12.75">
      <c r="A396" s="174"/>
      <c r="B396" s="174"/>
      <c r="C396" s="88"/>
      <c r="D396" s="174"/>
      <c r="E396" s="129" t="s">
        <v>111</v>
      </c>
      <c r="F396" s="92"/>
      <c r="G396" s="92"/>
      <c r="H396" s="92"/>
      <c r="I396" s="93"/>
      <c r="J396" s="174"/>
      <c r="K396" s="174"/>
      <c r="L396" s="174"/>
      <c r="M396" s="174"/>
      <c r="N396" s="174"/>
    </row>
    <row r="397" spans="1:14" ht="12.75">
      <c r="A397" s="133">
        <v>42</v>
      </c>
      <c r="B397" s="176" t="s">
        <v>604</v>
      </c>
      <c r="C397" s="63"/>
      <c r="D397" s="64" t="s">
        <v>605</v>
      </c>
      <c r="E397" s="65">
        <v>170</v>
      </c>
      <c r="F397" s="66" t="s">
        <v>113</v>
      </c>
      <c r="G397" s="66" t="s">
        <v>113</v>
      </c>
      <c r="H397" s="66" t="s">
        <v>113</v>
      </c>
      <c r="I397" s="67"/>
      <c r="J397" s="164" t="s">
        <v>606</v>
      </c>
      <c r="K397" s="165"/>
      <c r="L397" s="165"/>
      <c r="M397" s="165"/>
      <c r="N397" s="166"/>
    </row>
    <row r="398" spans="1:14" ht="12.75">
      <c r="A398" s="133"/>
      <c r="B398" s="177"/>
      <c r="C398" s="62"/>
      <c r="D398" s="64" t="s">
        <v>578</v>
      </c>
      <c r="E398" s="65">
        <v>80</v>
      </c>
      <c r="F398" s="68" t="e">
        <f>+((+#REF!*4)*100)/#REF!</f>
        <v>#REF!</v>
      </c>
      <c r="G398" s="68" t="e">
        <f>+((+#REF!*4)*100)/#REF!</f>
        <v>#REF!</v>
      </c>
      <c r="H398" s="68" t="e">
        <f>+((+#REF!*4)*100)/#REF!</f>
        <v>#REF!</v>
      </c>
      <c r="I398" s="69"/>
      <c r="J398" s="167"/>
      <c r="K398" s="168"/>
      <c r="L398" s="168"/>
      <c r="M398" s="168"/>
      <c r="N398" s="169"/>
    </row>
    <row r="399" spans="1:14" ht="12.75">
      <c r="A399" s="133"/>
      <c r="B399" s="177"/>
      <c r="C399" s="62"/>
      <c r="D399" s="64" t="s">
        <v>579</v>
      </c>
      <c r="E399" s="65">
        <v>10</v>
      </c>
      <c r="F399" s="70" t="e">
        <f>+((+#REF!*4)*100)/#REF!</f>
        <v>#REF!</v>
      </c>
      <c r="G399" s="70" t="e">
        <f>+((+#REF!*4)*100)/#REF!</f>
        <v>#REF!</v>
      </c>
      <c r="H399" s="70" t="e">
        <f>+((+#REF!*4)*100)/#REF!</f>
        <v>#REF!</v>
      </c>
      <c r="I399" s="69"/>
      <c r="J399" s="167"/>
      <c r="K399" s="168"/>
      <c r="L399" s="168"/>
      <c r="M399" s="168"/>
      <c r="N399" s="169"/>
    </row>
    <row r="400" spans="1:14" ht="12.75">
      <c r="A400" s="133"/>
      <c r="B400" s="177"/>
      <c r="C400" s="62"/>
      <c r="D400" s="64" t="s">
        <v>119</v>
      </c>
      <c r="E400" s="65">
        <v>20</v>
      </c>
      <c r="F400" s="70" t="e">
        <f>+((+#REF!*4)*100)/#REF!</f>
        <v>#REF!</v>
      </c>
      <c r="G400" s="70" t="e">
        <f>+((+#REF!*4)*100)/#REF!</f>
        <v>#REF!</v>
      </c>
      <c r="H400" s="70" t="e">
        <f>+((+#REF!*4)*100)/#REF!</f>
        <v>#REF!</v>
      </c>
      <c r="I400" s="69"/>
      <c r="J400" s="167"/>
      <c r="K400" s="168"/>
      <c r="L400" s="168"/>
      <c r="M400" s="168"/>
      <c r="N400" s="169"/>
    </row>
    <row r="401" spans="1:14" ht="12.75">
      <c r="A401" s="133"/>
      <c r="B401" s="177"/>
      <c r="C401" s="62"/>
      <c r="D401" s="64" t="s">
        <v>567</v>
      </c>
      <c r="E401" s="65">
        <v>3</v>
      </c>
      <c r="F401" s="70" t="e">
        <f>+((+#REF!*4)*100)/#REF!</f>
        <v>#REF!</v>
      </c>
      <c r="G401" s="70" t="e">
        <f>+((+#REF!*4)*100)/#REF!</f>
        <v>#REF!</v>
      </c>
      <c r="H401" s="70" t="e">
        <f>+((+#REF!*4)*100)/#REF!</f>
        <v>#REF!</v>
      </c>
      <c r="I401" s="69"/>
      <c r="J401" s="167"/>
      <c r="K401" s="168"/>
      <c r="L401" s="168"/>
      <c r="M401" s="168"/>
      <c r="N401" s="169"/>
    </row>
    <row r="402" spans="1:14" ht="12.75">
      <c r="A402" s="133"/>
      <c r="B402" s="177"/>
      <c r="C402" s="62"/>
      <c r="D402" s="64" t="s">
        <v>544</v>
      </c>
      <c r="E402" s="84" t="s">
        <v>170</v>
      </c>
      <c r="F402" s="70" t="e">
        <f>+((+#REF!*4)*100)/#REF!</f>
        <v>#REF!</v>
      </c>
      <c r="G402" s="70" t="e">
        <f>+((+#REF!*4)*100)/#REF!</f>
        <v>#REF!</v>
      </c>
      <c r="H402" s="70" t="e">
        <f>+((+#REF!*4)*100)/#REF!</f>
        <v>#REF!</v>
      </c>
      <c r="I402" s="69"/>
      <c r="J402" s="167"/>
      <c r="K402" s="168"/>
      <c r="L402" s="168"/>
      <c r="M402" s="168"/>
      <c r="N402" s="169"/>
    </row>
    <row r="403" spans="1:14" ht="12.75">
      <c r="A403" s="133"/>
      <c r="B403" s="177"/>
      <c r="C403" s="62"/>
      <c r="D403" s="64" t="s">
        <v>116</v>
      </c>
      <c r="E403" s="80">
        <v>0.1</v>
      </c>
      <c r="F403" s="70" t="e">
        <f>+((+#REF!*4)*100)/#REF!</f>
        <v>#REF!</v>
      </c>
      <c r="G403" s="70" t="e">
        <f>+((+#REF!*4)*100)/#REF!</f>
        <v>#REF!</v>
      </c>
      <c r="H403" s="70" t="e">
        <f>+((+#REF!*4)*100)/#REF!</f>
        <v>#REF!</v>
      </c>
      <c r="I403" s="69"/>
      <c r="J403" s="167"/>
      <c r="K403" s="168"/>
      <c r="L403" s="168"/>
      <c r="M403" s="168"/>
      <c r="N403" s="169"/>
    </row>
    <row r="404" spans="1:14" ht="12.75">
      <c r="A404" s="133"/>
      <c r="B404" s="177"/>
      <c r="C404" s="62"/>
      <c r="D404" s="64" t="s">
        <v>189</v>
      </c>
      <c r="E404" s="84" t="s">
        <v>170</v>
      </c>
      <c r="F404" s="70" t="e">
        <f>+((+#REF!*4)*100)/#REF!</f>
        <v>#REF!</v>
      </c>
      <c r="G404" s="70" t="e">
        <f>+((+#REF!*4)*100)/#REF!</f>
        <v>#REF!</v>
      </c>
      <c r="H404" s="70" t="e">
        <f>+((+#REF!*4)*100)/#REF!</f>
        <v>#REF!</v>
      </c>
      <c r="I404" s="69"/>
      <c r="J404" s="167"/>
      <c r="K404" s="168"/>
      <c r="L404" s="168"/>
      <c r="M404" s="168"/>
      <c r="N404" s="169"/>
    </row>
    <row r="405" spans="1:14" ht="12.75">
      <c r="A405" s="133"/>
      <c r="B405" s="177"/>
      <c r="C405" s="62"/>
      <c r="D405" s="64" t="s">
        <v>185</v>
      </c>
      <c r="E405" s="84" t="s">
        <v>170</v>
      </c>
      <c r="F405" s="70" t="e">
        <f>+((+#REF!*4)*100)/#REF!</f>
        <v>#REF!</v>
      </c>
      <c r="G405" s="70" t="e">
        <f>+((+#REF!*4)*100)/#REF!</f>
        <v>#REF!</v>
      </c>
      <c r="H405" s="70" t="e">
        <f>+((+#REF!*4)*100)/#REF!</f>
        <v>#REF!</v>
      </c>
      <c r="I405" s="69"/>
      <c r="J405" s="167"/>
      <c r="K405" s="168"/>
      <c r="L405" s="168"/>
      <c r="M405" s="168"/>
      <c r="N405" s="169"/>
    </row>
    <row r="406" spans="1:14" ht="12.75">
      <c r="A406" s="133"/>
      <c r="B406" s="177"/>
      <c r="C406" s="62"/>
      <c r="D406" s="64" t="s">
        <v>188</v>
      </c>
      <c r="E406" s="84" t="s">
        <v>170</v>
      </c>
      <c r="F406" s="70" t="e">
        <f>+((+#REF!*4)*100)/#REF!</f>
        <v>#REF!</v>
      </c>
      <c r="G406" s="70" t="e">
        <f>+((+#REF!*4)*100)/#REF!</f>
        <v>#REF!</v>
      </c>
      <c r="H406" s="70" t="e">
        <f>+((+#REF!*4)*100)/#REF!</f>
        <v>#REF!</v>
      </c>
      <c r="I406" s="69"/>
      <c r="J406" s="167"/>
      <c r="K406" s="168"/>
      <c r="L406" s="168"/>
      <c r="M406" s="168"/>
      <c r="N406" s="169"/>
    </row>
    <row r="407" spans="1:14" ht="12.75">
      <c r="A407" s="133"/>
      <c r="B407" s="177"/>
      <c r="C407" s="62"/>
      <c r="D407" s="64"/>
      <c r="E407" s="65"/>
      <c r="F407" s="70" t="e">
        <f>+((+#REF!*4)*100)/#REF!</f>
        <v>#REF!</v>
      </c>
      <c r="G407" s="70" t="e">
        <f>+((+#REF!*4)*100)/#REF!</f>
        <v>#REF!</v>
      </c>
      <c r="H407" s="70" t="e">
        <f>+((+#REF!*4)*100)/#REF!</f>
        <v>#REF!</v>
      </c>
      <c r="I407" s="69"/>
      <c r="J407" s="167"/>
      <c r="K407" s="168"/>
      <c r="L407" s="168"/>
      <c r="M407" s="168"/>
      <c r="N407" s="169"/>
    </row>
    <row r="408" spans="1:14" ht="12.75">
      <c r="A408" s="133"/>
      <c r="B408" s="177"/>
      <c r="C408" s="62"/>
      <c r="D408" s="64"/>
      <c r="E408" s="65"/>
      <c r="F408" s="70" t="e">
        <f>+((+#REF!*4)*100)/#REF!</f>
        <v>#REF!</v>
      </c>
      <c r="G408" s="70" t="e">
        <f>+((+#REF!*4)*100)/#REF!</f>
        <v>#REF!</v>
      </c>
      <c r="H408" s="70" t="e">
        <f>+((+#REF!*4)*100)/#REF!</f>
        <v>#REF!</v>
      </c>
      <c r="I408" s="69"/>
      <c r="J408" s="167"/>
      <c r="K408" s="168"/>
      <c r="L408" s="168"/>
      <c r="M408" s="168"/>
      <c r="N408" s="169"/>
    </row>
    <row r="409" spans="1:14" ht="12.75">
      <c r="A409" s="133"/>
      <c r="B409" s="177"/>
      <c r="C409" s="62"/>
      <c r="D409" s="64"/>
      <c r="E409" s="65"/>
      <c r="F409" s="70" t="e">
        <f>+((+#REF!*4)*100)/#REF!</f>
        <v>#REF!</v>
      </c>
      <c r="G409" s="70" t="e">
        <f>+((+#REF!*4)*100)/#REF!</f>
        <v>#REF!</v>
      </c>
      <c r="H409" s="70" t="e">
        <f>+((+#REF!*4)*100)/#REF!</f>
        <v>#REF!</v>
      </c>
      <c r="I409" s="69"/>
      <c r="J409" s="167"/>
      <c r="K409" s="168"/>
      <c r="L409" s="168"/>
      <c r="M409" s="168"/>
      <c r="N409" s="169"/>
    </row>
    <row r="410" spans="1:14" ht="12.75">
      <c r="A410" s="133"/>
      <c r="B410" s="177"/>
      <c r="C410" s="62"/>
      <c r="D410" s="64"/>
      <c r="E410" s="65"/>
      <c r="F410" s="70" t="e">
        <f>+((+#REF!*4)*100)/#REF!</f>
        <v>#REF!</v>
      </c>
      <c r="G410" s="70" t="e">
        <f>+((+#REF!*4)*100)/#REF!</f>
        <v>#REF!</v>
      </c>
      <c r="H410" s="70" t="e">
        <f>+((+#REF!*4)*100)/#REF!</f>
        <v>#REF!</v>
      </c>
      <c r="I410" s="69"/>
      <c r="J410" s="167"/>
      <c r="K410" s="168"/>
      <c r="L410" s="168"/>
      <c r="M410" s="168"/>
      <c r="N410" s="169"/>
    </row>
    <row r="411" spans="1:14" ht="12.75">
      <c r="A411" s="133"/>
      <c r="B411" s="177"/>
      <c r="C411" s="62"/>
      <c r="D411" s="64"/>
      <c r="E411" s="65"/>
      <c r="F411" s="70" t="e">
        <f>+((+#REF!*4)*100)/#REF!</f>
        <v>#REF!</v>
      </c>
      <c r="G411" s="70" t="e">
        <f>+((+#REF!*4)*100)/#REF!</f>
        <v>#REF!</v>
      </c>
      <c r="H411" s="70" t="e">
        <f>+((+#REF!*4)*100)/#REF!</f>
        <v>#REF!</v>
      </c>
      <c r="I411" s="69"/>
      <c r="J411" s="167"/>
      <c r="K411" s="168"/>
      <c r="L411" s="168"/>
      <c r="M411" s="168"/>
      <c r="N411" s="169"/>
    </row>
    <row r="412" spans="1:14" ht="12.75">
      <c r="A412" s="133"/>
      <c r="B412" s="177"/>
      <c r="C412" s="62"/>
      <c r="D412" s="64"/>
      <c r="E412" s="70"/>
      <c r="F412" s="70" t="e">
        <f>+((+#REF!*4)*100)/#REF!</f>
        <v>#REF!</v>
      </c>
      <c r="G412" s="70" t="e">
        <f>+((+#REF!*4)*100)/#REF!</f>
        <v>#REF!</v>
      </c>
      <c r="H412" s="70" t="e">
        <f>+((+#REF!*4)*100)/#REF!</f>
        <v>#REF!</v>
      </c>
      <c r="I412" s="69"/>
      <c r="J412" s="167"/>
      <c r="K412" s="168"/>
      <c r="L412" s="168"/>
      <c r="M412" s="168"/>
      <c r="N412" s="169"/>
    </row>
    <row r="413" spans="1:14" ht="12.75">
      <c r="A413" s="133"/>
      <c r="B413" s="177"/>
      <c r="C413" s="62"/>
      <c r="D413" s="64"/>
      <c r="E413" s="70"/>
      <c r="F413" s="70" t="e">
        <f>+((+#REF!*4)*100)/#REF!</f>
        <v>#REF!</v>
      </c>
      <c r="G413" s="70" t="e">
        <f>+((+#REF!*4)*100)/#REF!</f>
        <v>#REF!</v>
      </c>
      <c r="H413" s="70" t="e">
        <f>+((+#REF!*4)*100)/#REF!</f>
        <v>#REF!</v>
      </c>
      <c r="I413" s="69"/>
      <c r="J413" s="167"/>
      <c r="K413" s="168"/>
      <c r="L413" s="168"/>
      <c r="M413" s="168"/>
      <c r="N413" s="169"/>
    </row>
    <row r="414" spans="1:14" ht="12.75">
      <c r="A414" s="133"/>
      <c r="B414" s="177"/>
      <c r="C414" s="62"/>
      <c r="D414" s="64"/>
      <c r="E414" s="70"/>
      <c r="F414" s="70" t="e">
        <f>+((+#REF!*4)*100)/#REF!</f>
        <v>#REF!</v>
      </c>
      <c r="G414" s="70" t="e">
        <f>+((+#REF!*4)*100)/#REF!</f>
        <v>#REF!</v>
      </c>
      <c r="H414" s="70" t="e">
        <f>+((+#REF!*4)*100)/#REF!</f>
        <v>#REF!</v>
      </c>
      <c r="I414" s="69"/>
      <c r="J414" s="167"/>
      <c r="K414" s="168"/>
      <c r="L414" s="168"/>
      <c r="M414" s="168"/>
      <c r="N414" s="169"/>
    </row>
    <row r="415" spans="1:14" ht="12.75">
      <c r="A415" s="133"/>
      <c r="B415" s="177"/>
      <c r="C415" s="62"/>
      <c r="D415" s="64"/>
      <c r="E415" s="70"/>
      <c r="F415" s="70" t="e">
        <f>+((+#REF!*4)*100)/#REF!</f>
        <v>#REF!</v>
      </c>
      <c r="G415" s="70" t="e">
        <f>+((+#REF!*4)*100)/#REF!</f>
        <v>#REF!</v>
      </c>
      <c r="H415" s="70" t="e">
        <f>+((+#REF!*4)*100)/#REF!</f>
        <v>#REF!</v>
      </c>
      <c r="I415" s="69"/>
      <c r="J415" s="167"/>
      <c r="K415" s="168"/>
      <c r="L415" s="168"/>
      <c r="M415" s="168"/>
      <c r="N415" s="169"/>
    </row>
    <row r="416" spans="1:14" ht="12.75">
      <c r="A416" s="133"/>
      <c r="B416" s="177"/>
      <c r="C416" s="62"/>
      <c r="D416" s="64"/>
      <c r="E416" s="70"/>
      <c r="F416" s="68"/>
      <c r="G416" s="68"/>
      <c r="H416" s="68"/>
      <c r="I416" s="69"/>
      <c r="J416" s="167"/>
      <c r="K416" s="168"/>
      <c r="L416" s="168"/>
      <c r="M416" s="168"/>
      <c r="N416" s="169"/>
    </row>
    <row r="417" spans="1:14" ht="12.75">
      <c r="A417" s="133"/>
      <c r="B417" s="178"/>
      <c r="C417" s="62"/>
      <c r="D417" s="71"/>
      <c r="E417" s="72"/>
      <c r="F417" s="73" t="e">
        <f>SUM(F398:F415)</f>
        <v>#REF!</v>
      </c>
      <c r="G417" s="73" t="e">
        <f>SUM(G398:G415)</f>
        <v>#REF!</v>
      </c>
      <c r="H417" s="73" t="e">
        <f>SUM(H398:H415)</f>
        <v>#REF!</v>
      </c>
      <c r="I417" s="69"/>
      <c r="J417" s="170"/>
      <c r="K417" s="171"/>
      <c r="L417" s="171"/>
      <c r="M417" s="171"/>
      <c r="N417" s="172"/>
    </row>
    <row r="420" spans="1:14" ht="12.75">
      <c r="A420" s="173" t="s">
        <v>359</v>
      </c>
      <c r="B420" s="173" t="s">
        <v>360</v>
      </c>
      <c r="C420" s="88"/>
      <c r="D420" s="175" t="s">
        <v>105</v>
      </c>
      <c r="E420" s="130" t="s">
        <v>106</v>
      </c>
      <c r="F420" s="130" t="s">
        <v>107</v>
      </c>
      <c r="G420" s="130" t="s">
        <v>108</v>
      </c>
      <c r="H420" s="130" t="s">
        <v>109</v>
      </c>
      <c r="I420" s="90"/>
      <c r="J420" s="175" t="s">
        <v>110</v>
      </c>
      <c r="K420" s="175"/>
      <c r="L420" s="175"/>
      <c r="M420" s="175"/>
      <c r="N420" s="175"/>
    </row>
    <row r="421" spans="1:14" ht="12.75">
      <c r="A421" s="174"/>
      <c r="B421" s="174"/>
      <c r="C421" s="88"/>
      <c r="D421" s="174"/>
      <c r="E421" s="129" t="s">
        <v>111</v>
      </c>
      <c r="F421" s="92"/>
      <c r="G421" s="92"/>
      <c r="H421" s="92"/>
      <c r="I421" s="93"/>
      <c r="J421" s="174"/>
      <c r="K421" s="174"/>
      <c r="L421" s="174"/>
      <c r="M421" s="174"/>
      <c r="N421" s="174"/>
    </row>
    <row r="422" spans="1:14" ht="12.75">
      <c r="A422" s="133">
        <v>43</v>
      </c>
      <c r="B422" s="176" t="s">
        <v>607</v>
      </c>
      <c r="C422" s="63"/>
      <c r="D422" s="64" t="s">
        <v>608</v>
      </c>
      <c r="E422" s="65">
        <v>170</v>
      </c>
      <c r="F422" s="66" t="s">
        <v>113</v>
      </c>
      <c r="G422" s="66" t="s">
        <v>113</v>
      </c>
      <c r="H422" s="66" t="s">
        <v>113</v>
      </c>
      <c r="I422" s="67"/>
      <c r="J422" s="164" t="s">
        <v>610</v>
      </c>
      <c r="K422" s="165"/>
      <c r="L422" s="165"/>
      <c r="M422" s="165"/>
      <c r="N422" s="166"/>
    </row>
    <row r="423" spans="1:14" ht="12.75">
      <c r="A423" s="133"/>
      <c r="B423" s="177"/>
      <c r="C423" s="62"/>
      <c r="D423" s="64" t="s">
        <v>119</v>
      </c>
      <c r="E423" s="70">
        <v>10</v>
      </c>
      <c r="F423" s="68" t="e">
        <f>+((+#REF!*4)*100)/#REF!</f>
        <v>#REF!</v>
      </c>
      <c r="G423" s="68" t="e">
        <f>+((+#REF!*4)*100)/#REF!</f>
        <v>#REF!</v>
      </c>
      <c r="H423" s="68" t="e">
        <f>+((+#REF!*4)*100)/#REF!</f>
        <v>#REF!</v>
      </c>
      <c r="I423" s="69"/>
      <c r="J423" s="167"/>
      <c r="K423" s="168"/>
      <c r="L423" s="168"/>
      <c r="M423" s="168"/>
      <c r="N423" s="169"/>
    </row>
    <row r="424" spans="1:14" ht="12.75">
      <c r="A424" s="133"/>
      <c r="B424" s="177"/>
      <c r="C424" s="62"/>
      <c r="D424" s="64" t="s">
        <v>567</v>
      </c>
      <c r="E424" s="70">
        <v>3</v>
      </c>
      <c r="F424" s="70" t="e">
        <f>+((+#REF!*4)*100)/#REF!</f>
        <v>#REF!</v>
      </c>
      <c r="G424" s="70" t="e">
        <f>+((+#REF!*4)*100)/#REF!</f>
        <v>#REF!</v>
      </c>
      <c r="H424" s="70" t="e">
        <f>+((+#REF!*4)*100)/#REF!</f>
        <v>#REF!</v>
      </c>
      <c r="I424" s="69"/>
      <c r="J424" s="167"/>
      <c r="K424" s="168"/>
      <c r="L424" s="168"/>
      <c r="M424" s="168"/>
      <c r="N424" s="169"/>
    </row>
    <row r="425" spans="1:14" ht="12.75">
      <c r="A425" s="133"/>
      <c r="B425" s="177"/>
      <c r="C425" s="62"/>
      <c r="D425" s="64" t="s">
        <v>116</v>
      </c>
      <c r="E425" s="70">
        <v>0.1</v>
      </c>
      <c r="F425" s="70" t="e">
        <f>+((+#REF!*4)*100)/#REF!</f>
        <v>#REF!</v>
      </c>
      <c r="G425" s="70" t="e">
        <f>+((+#REF!*4)*100)/#REF!</f>
        <v>#REF!</v>
      </c>
      <c r="H425" s="70" t="e">
        <f>+((+#REF!*4)*100)/#REF!</f>
        <v>#REF!</v>
      </c>
      <c r="I425" s="69"/>
      <c r="J425" s="167"/>
      <c r="K425" s="168"/>
      <c r="L425" s="168"/>
      <c r="M425" s="168"/>
      <c r="N425" s="169"/>
    </row>
    <row r="426" spans="1:14" ht="12.75">
      <c r="A426" s="133"/>
      <c r="B426" s="177"/>
      <c r="C426" s="62"/>
      <c r="D426" s="64" t="s">
        <v>544</v>
      </c>
      <c r="E426" s="80" t="s">
        <v>170</v>
      </c>
      <c r="F426" s="70" t="e">
        <f>+((+#REF!*4)*100)/#REF!</f>
        <v>#REF!</v>
      </c>
      <c r="G426" s="70" t="e">
        <f>+((+#REF!*4)*100)/#REF!</f>
        <v>#REF!</v>
      </c>
      <c r="H426" s="70" t="e">
        <f>+((+#REF!*4)*100)/#REF!</f>
        <v>#REF!</v>
      </c>
      <c r="I426" s="69"/>
      <c r="J426" s="167"/>
      <c r="K426" s="168"/>
      <c r="L426" s="168"/>
      <c r="M426" s="168"/>
      <c r="N426" s="169"/>
    </row>
    <row r="427" spans="1:14" ht="12.75">
      <c r="A427" s="133"/>
      <c r="B427" s="177"/>
      <c r="C427" s="62"/>
      <c r="D427" s="64" t="s">
        <v>583</v>
      </c>
      <c r="E427" s="80" t="s">
        <v>170</v>
      </c>
      <c r="F427" s="70" t="e">
        <f>+((+#REF!*4)*100)/#REF!</f>
        <v>#REF!</v>
      </c>
      <c r="G427" s="70" t="e">
        <f>+((+#REF!*4)*100)/#REF!</f>
        <v>#REF!</v>
      </c>
      <c r="H427" s="70" t="e">
        <f>+((+#REF!*4)*100)/#REF!</f>
        <v>#REF!</v>
      </c>
      <c r="I427" s="69"/>
      <c r="J427" s="167"/>
      <c r="K427" s="168"/>
      <c r="L427" s="168"/>
      <c r="M427" s="168"/>
      <c r="N427" s="169"/>
    </row>
    <row r="428" spans="1:14" ht="12.75">
      <c r="A428" s="133"/>
      <c r="B428" s="177"/>
      <c r="C428" s="62"/>
      <c r="D428" s="64" t="s">
        <v>196</v>
      </c>
      <c r="E428" s="80">
        <v>45</v>
      </c>
      <c r="F428" s="70" t="e">
        <f>+((+#REF!*4)*100)/#REF!</f>
        <v>#REF!</v>
      </c>
      <c r="G428" s="70" t="e">
        <f>+((+#REF!*4)*100)/#REF!</f>
        <v>#REF!</v>
      </c>
      <c r="H428" s="70" t="e">
        <f>+((+#REF!*4)*100)/#REF!</f>
        <v>#REF!</v>
      </c>
      <c r="I428" s="69"/>
      <c r="J428" s="167"/>
      <c r="K428" s="168"/>
      <c r="L428" s="168"/>
      <c r="M428" s="168"/>
      <c r="N428" s="169"/>
    </row>
    <row r="429" spans="1:14" ht="12.75">
      <c r="A429" s="133"/>
      <c r="B429" s="177"/>
      <c r="C429" s="62"/>
      <c r="D429" s="64" t="s">
        <v>609</v>
      </c>
      <c r="E429" s="80" t="s">
        <v>170</v>
      </c>
      <c r="F429" s="70" t="e">
        <f>+((+#REF!*4)*100)/#REF!</f>
        <v>#REF!</v>
      </c>
      <c r="G429" s="70" t="e">
        <f>+((+#REF!*4)*100)/#REF!</f>
        <v>#REF!</v>
      </c>
      <c r="H429" s="70" t="e">
        <f>+((+#REF!*4)*100)/#REF!</f>
        <v>#REF!</v>
      </c>
      <c r="I429" s="69"/>
      <c r="J429" s="167"/>
      <c r="K429" s="168"/>
      <c r="L429" s="168"/>
      <c r="M429" s="168"/>
      <c r="N429" s="169"/>
    </row>
    <row r="430" spans="1:14" ht="12.75">
      <c r="A430" s="133"/>
      <c r="B430" s="177"/>
      <c r="C430" s="62"/>
      <c r="D430" s="64" t="s">
        <v>227</v>
      </c>
      <c r="E430" s="80">
        <v>270</v>
      </c>
      <c r="F430" s="70" t="e">
        <f>+((+#REF!*4)*100)/#REF!</f>
        <v>#REF!</v>
      </c>
      <c r="G430" s="70" t="e">
        <f>+((+#REF!*4)*100)/#REF!</f>
        <v>#REF!</v>
      </c>
      <c r="H430" s="70" t="e">
        <f>+((+#REF!*4)*100)/#REF!</f>
        <v>#REF!</v>
      </c>
      <c r="I430" s="69"/>
      <c r="J430" s="167"/>
      <c r="K430" s="168"/>
      <c r="L430" s="168"/>
      <c r="M430" s="168"/>
      <c r="N430" s="169"/>
    </row>
    <row r="431" spans="1:14" ht="12.75">
      <c r="A431" s="133"/>
      <c r="B431" s="177"/>
      <c r="C431" s="62"/>
      <c r="D431" s="64" t="s">
        <v>116</v>
      </c>
      <c r="E431" s="80">
        <v>0.2</v>
      </c>
      <c r="F431" s="70" t="e">
        <f>+((+#REF!*4)*100)/#REF!</f>
        <v>#REF!</v>
      </c>
      <c r="G431" s="70" t="e">
        <f>+((+#REF!*4)*100)/#REF!</f>
        <v>#REF!</v>
      </c>
      <c r="H431" s="70" t="e">
        <f>+((+#REF!*4)*100)/#REF!</f>
        <v>#REF!</v>
      </c>
      <c r="I431" s="69"/>
      <c r="J431" s="167"/>
      <c r="K431" s="168"/>
      <c r="L431" s="168"/>
      <c r="M431" s="168"/>
      <c r="N431" s="169"/>
    </row>
    <row r="432" spans="1:14" ht="12.75">
      <c r="A432" s="133"/>
      <c r="B432" s="177"/>
      <c r="C432" s="62"/>
      <c r="D432" s="64" t="s">
        <v>185</v>
      </c>
      <c r="E432" s="80" t="s">
        <v>170</v>
      </c>
      <c r="F432" s="70" t="e">
        <f>+((+#REF!*4)*100)/#REF!</f>
        <v>#REF!</v>
      </c>
      <c r="G432" s="70" t="e">
        <f>+((+#REF!*4)*100)/#REF!</f>
        <v>#REF!</v>
      </c>
      <c r="H432" s="70" t="e">
        <f>+((+#REF!*4)*100)/#REF!</f>
        <v>#REF!</v>
      </c>
      <c r="I432" s="69"/>
      <c r="J432" s="167"/>
      <c r="K432" s="168"/>
      <c r="L432" s="168"/>
      <c r="M432" s="168"/>
      <c r="N432" s="169"/>
    </row>
    <row r="433" spans="1:14" ht="12.75">
      <c r="A433" s="133"/>
      <c r="B433" s="177"/>
      <c r="C433" s="62"/>
      <c r="D433" s="64" t="s">
        <v>566</v>
      </c>
      <c r="E433" s="80">
        <v>40</v>
      </c>
      <c r="F433" s="70" t="e">
        <f>+((+#REF!*4)*100)/#REF!</f>
        <v>#REF!</v>
      </c>
      <c r="G433" s="70" t="e">
        <f>+((+#REF!*4)*100)/#REF!</f>
        <v>#REF!</v>
      </c>
      <c r="H433" s="70" t="e">
        <f>+((+#REF!*4)*100)/#REF!</f>
        <v>#REF!</v>
      </c>
      <c r="I433" s="69"/>
      <c r="J433" s="167"/>
      <c r="K433" s="168"/>
      <c r="L433" s="168"/>
      <c r="M433" s="168"/>
      <c r="N433" s="169"/>
    </row>
    <row r="434" spans="1:14" ht="12.75">
      <c r="A434" s="133"/>
      <c r="B434" s="177"/>
      <c r="C434" s="62"/>
      <c r="D434" s="64" t="s">
        <v>580</v>
      </c>
      <c r="E434" s="80" t="s">
        <v>170</v>
      </c>
      <c r="F434" s="70" t="e">
        <f>+((+#REF!*4)*100)/#REF!</f>
        <v>#REF!</v>
      </c>
      <c r="G434" s="70" t="e">
        <f>+((+#REF!*4)*100)/#REF!</f>
        <v>#REF!</v>
      </c>
      <c r="H434" s="70" t="e">
        <f>+((+#REF!*4)*100)/#REF!</f>
        <v>#REF!</v>
      </c>
      <c r="I434" s="69"/>
      <c r="J434" s="167"/>
      <c r="K434" s="168"/>
      <c r="L434" s="168"/>
      <c r="M434" s="168"/>
      <c r="N434" s="169"/>
    </row>
    <row r="435" spans="1:14" ht="12.75">
      <c r="A435" s="133"/>
      <c r="B435" s="177"/>
      <c r="C435" s="62"/>
      <c r="D435" s="64" t="s">
        <v>189</v>
      </c>
      <c r="E435" s="80" t="s">
        <v>170</v>
      </c>
      <c r="F435" s="70" t="e">
        <f>+((+#REF!*4)*100)/#REF!</f>
        <v>#REF!</v>
      </c>
      <c r="G435" s="70" t="e">
        <f>+((+#REF!*4)*100)/#REF!</f>
        <v>#REF!</v>
      </c>
      <c r="H435" s="70" t="e">
        <f>+((+#REF!*4)*100)/#REF!</f>
        <v>#REF!</v>
      </c>
      <c r="I435" s="69"/>
      <c r="J435" s="167"/>
      <c r="K435" s="168"/>
      <c r="L435" s="168"/>
      <c r="M435" s="168"/>
      <c r="N435" s="169"/>
    </row>
    <row r="436" spans="1:14" ht="12.75">
      <c r="A436" s="133"/>
      <c r="B436" s="177"/>
      <c r="C436" s="62"/>
      <c r="D436" s="64" t="s">
        <v>11</v>
      </c>
      <c r="E436" s="70">
        <v>50</v>
      </c>
      <c r="F436" s="70" t="e">
        <f>+((+#REF!*4)*100)/#REF!</f>
        <v>#REF!</v>
      </c>
      <c r="G436" s="70" t="e">
        <f>+((+#REF!*4)*100)/#REF!</f>
        <v>#REF!</v>
      </c>
      <c r="H436" s="70" t="e">
        <f>+((+#REF!*4)*100)/#REF!</f>
        <v>#REF!</v>
      </c>
      <c r="I436" s="69"/>
      <c r="J436" s="167"/>
      <c r="K436" s="168"/>
      <c r="L436" s="168"/>
      <c r="M436" s="168"/>
      <c r="N436" s="169"/>
    </row>
    <row r="437" spans="1:14" ht="12.75">
      <c r="A437" s="133"/>
      <c r="B437" s="177"/>
      <c r="C437" s="62"/>
      <c r="D437" s="64"/>
      <c r="E437" s="70"/>
      <c r="F437" s="70" t="e">
        <f>+((+#REF!*4)*100)/#REF!</f>
        <v>#REF!</v>
      </c>
      <c r="G437" s="70" t="e">
        <f>+((+#REF!*4)*100)/#REF!</f>
        <v>#REF!</v>
      </c>
      <c r="H437" s="70" t="e">
        <f>+((+#REF!*4)*100)/#REF!</f>
        <v>#REF!</v>
      </c>
      <c r="I437" s="69"/>
      <c r="J437" s="167"/>
      <c r="K437" s="168"/>
      <c r="L437" s="168"/>
      <c r="M437" s="168"/>
      <c r="N437" s="169"/>
    </row>
    <row r="438" spans="1:14" ht="12.75">
      <c r="A438" s="133"/>
      <c r="B438" s="177"/>
      <c r="C438" s="62"/>
      <c r="D438" s="64"/>
      <c r="E438" s="70"/>
      <c r="F438" s="70" t="e">
        <f>+((+#REF!*4)*100)/#REF!</f>
        <v>#REF!</v>
      </c>
      <c r="G438" s="70" t="e">
        <f>+((+#REF!*4)*100)/#REF!</f>
        <v>#REF!</v>
      </c>
      <c r="H438" s="70" t="e">
        <f>+((+#REF!*4)*100)/#REF!</f>
        <v>#REF!</v>
      </c>
      <c r="I438" s="69"/>
      <c r="J438" s="167"/>
      <c r="K438" s="168"/>
      <c r="L438" s="168"/>
      <c r="M438" s="168"/>
      <c r="N438" s="169"/>
    </row>
    <row r="439" spans="1:14" ht="12.75">
      <c r="A439" s="133"/>
      <c r="B439" s="177"/>
      <c r="C439" s="62"/>
      <c r="D439" s="64"/>
      <c r="E439" s="70"/>
      <c r="F439" s="70" t="e">
        <f>+((+#REF!*4)*100)/#REF!</f>
        <v>#REF!</v>
      </c>
      <c r="G439" s="70" t="e">
        <f>+((+#REF!*4)*100)/#REF!</f>
        <v>#REF!</v>
      </c>
      <c r="H439" s="70" t="e">
        <f>+((+#REF!*4)*100)/#REF!</f>
        <v>#REF!</v>
      </c>
      <c r="I439" s="69"/>
      <c r="J439" s="167"/>
      <c r="K439" s="168"/>
      <c r="L439" s="168"/>
      <c r="M439" s="168"/>
      <c r="N439" s="169"/>
    </row>
    <row r="440" spans="1:14" ht="12.75">
      <c r="A440" s="133"/>
      <c r="B440" s="177"/>
      <c r="C440" s="62"/>
      <c r="D440" s="64"/>
      <c r="E440" s="70"/>
      <c r="F440" s="70" t="e">
        <f>+((+#REF!*4)*100)/#REF!</f>
        <v>#REF!</v>
      </c>
      <c r="G440" s="70" t="e">
        <f>+((+#REF!*4)*100)/#REF!</f>
        <v>#REF!</v>
      </c>
      <c r="H440" s="70" t="e">
        <f>+((+#REF!*4)*100)/#REF!</f>
        <v>#REF!</v>
      </c>
      <c r="I440" s="69"/>
      <c r="J440" s="167"/>
      <c r="K440" s="168"/>
      <c r="L440" s="168"/>
      <c r="M440" s="168"/>
      <c r="N440" s="169"/>
    </row>
    <row r="441" spans="1:14" ht="12.75">
      <c r="A441" s="133"/>
      <c r="B441" s="177"/>
      <c r="C441" s="62"/>
      <c r="D441" s="64"/>
      <c r="E441" s="70"/>
      <c r="F441" s="68"/>
      <c r="G441" s="68"/>
      <c r="H441" s="68"/>
      <c r="I441" s="69"/>
      <c r="J441" s="167"/>
      <c r="K441" s="168"/>
      <c r="L441" s="168"/>
      <c r="M441" s="168"/>
      <c r="N441" s="169"/>
    </row>
    <row r="442" spans="1:14" ht="12.75">
      <c r="A442" s="133"/>
      <c r="B442" s="178"/>
      <c r="C442" s="62"/>
      <c r="D442" s="71"/>
      <c r="E442" s="72"/>
      <c r="F442" s="73" t="e">
        <f>SUM(F423:F440)</f>
        <v>#REF!</v>
      </c>
      <c r="G442" s="73" t="e">
        <f>SUM(G423:G440)</f>
        <v>#REF!</v>
      </c>
      <c r="H442" s="73" t="e">
        <f>SUM(H423:H440)</f>
        <v>#REF!</v>
      </c>
      <c r="I442" s="69"/>
      <c r="J442" s="170"/>
      <c r="K442" s="171"/>
      <c r="L442" s="171"/>
      <c r="M442" s="171"/>
      <c r="N442" s="172"/>
    </row>
    <row r="445" spans="1:14" ht="12.75">
      <c r="A445" s="173" t="s">
        <v>359</v>
      </c>
      <c r="B445" s="173" t="s">
        <v>360</v>
      </c>
      <c r="C445" s="88"/>
      <c r="D445" s="175" t="s">
        <v>105</v>
      </c>
      <c r="E445" s="130" t="s">
        <v>106</v>
      </c>
      <c r="F445" s="130" t="s">
        <v>107</v>
      </c>
      <c r="G445" s="130" t="s">
        <v>108</v>
      </c>
      <c r="H445" s="130" t="s">
        <v>109</v>
      </c>
      <c r="I445" s="90"/>
      <c r="J445" s="175" t="s">
        <v>110</v>
      </c>
      <c r="K445" s="175"/>
      <c r="L445" s="175"/>
      <c r="M445" s="175"/>
      <c r="N445" s="175"/>
    </row>
    <row r="446" spans="1:14" ht="12.75">
      <c r="A446" s="174"/>
      <c r="B446" s="174"/>
      <c r="C446" s="88"/>
      <c r="D446" s="174"/>
      <c r="E446" s="129" t="s">
        <v>111</v>
      </c>
      <c r="F446" s="92"/>
      <c r="G446" s="92"/>
      <c r="H446" s="92"/>
      <c r="I446" s="93"/>
      <c r="J446" s="174"/>
      <c r="K446" s="174"/>
      <c r="L446" s="174"/>
      <c r="M446" s="174"/>
      <c r="N446" s="174"/>
    </row>
    <row r="447" spans="1:14" ht="12.75">
      <c r="A447" s="133">
        <v>44</v>
      </c>
      <c r="B447" s="176" t="s">
        <v>611</v>
      </c>
      <c r="C447" s="63"/>
      <c r="D447" s="64" t="s">
        <v>266</v>
      </c>
      <c r="E447" s="65">
        <v>170</v>
      </c>
      <c r="F447" s="66"/>
      <c r="G447" s="66"/>
      <c r="H447" s="66"/>
      <c r="I447" s="67"/>
      <c r="J447" s="164" t="s">
        <v>612</v>
      </c>
      <c r="K447" s="165"/>
      <c r="L447" s="165"/>
      <c r="M447" s="165"/>
      <c r="N447" s="166"/>
    </row>
    <row r="448" spans="1:14" ht="12.75">
      <c r="A448" s="133"/>
      <c r="B448" s="177"/>
      <c r="C448" s="62"/>
      <c r="D448" s="64" t="s">
        <v>579</v>
      </c>
      <c r="E448" s="70">
        <v>10</v>
      </c>
      <c r="F448" s="68"/>
      <c r="G448" s="68"/>
      <c r="H448" s="68"/>
      <c r="I448" s="69"/>
      <c r="J448" s="167"/>
      <c r="K448" s="168"/>
      <c r="L448" s="168"/>
      <c r="M448" s="168"/>
      <c r="N448" s="169"/>
    </row>
    <row r="449" spans="1:14" ht="12.75">
      <c r="A449" s="133"/>
      <c r="B449" s="177"/>
      <c r="C449" s="62"/>
      <c r="D449" s="64" t="s">
        <v>119</v>
      </c>
      <c r="E449" s="70">
        <v>10</v>
      </c>
      <c r="F449" s="70"/>
      <c r="G449" s="70"/>
      <c r="H449" s="70"/>
      <c r="I449" s="69"/>
      <c r="J449" s="167"/>
      <c r="K449" s="168"/>
      <c r="L449" s="168"/>
      <c r="M449" s="168"/>
      <c r="N449" s="169"/>
    </row>
    <row r="450" spans="1:14" ht="12.75">
      <c r="A450" s="133"/>
      <c r="B450" s="177"/>
      <c r="C450" s="62"/>
      <c r="D450" s="64" t="s">
        <v>567</v>
      </c>
      <c r="E450" s="70">
        <v>3</v>
      </c>
      <c r="F450" s="70"/>
      <c r="G450" s="70"/>
      <c r="H450" s="70"/>
      <c r="I450" s="69"/>
      <c r="J450" s="167"/>
      <c r="K450" s="168"/>
      <c r="L450" s="168"/>
      <c r="M450" s="168"/>
      <c r="N450" s="169"/>
    </row>
    <row r="451" spans="1:14" ht="12.75">
      <c r="A451" s="133"/>
      <c r="B451" s="177"/>
      <c r="C451" s="62"/>
      <c r="D451" s="64" t="s">
        <v>116</v>
      </c>
      <c r="E451" s="80">
        <v>0.1</v>
      </c>
      <c r="F451" s="70"/>
      <c r="G451" s="70"/>
      <c r="H451" s="70"/>
      <c r="I451" s="69"/>
      <c r="J451" s="167"/>
      <c r="K451" s="168"/>
      <c r="L451" s="168"/>
      <c r="M451" s="168"/>
      <c r="N451" s="169"/>
    </row>
    <row r="452" spans="1:14" ht="12.75">
      <c r="A452" s="133"/>
      <c r="B452" s="177"/>
      <c r="C452" s="62"/>
      <c r="D452" s="64" t="s">
        <v>189</v>
      </c>
      <c r="E452" s="80" t="s">
        <v>170</v>
      </c>
      <c r="F452" s="70"/>
      <c r="G452" s="70"/>
      <c r="H452" s="70"/>
      <c r="I452" s="69"/>
      <c r="J452" s="167"/>
      <c r="K452" s="168"/>
      <c r="L452" s="168"/>
      <c r="M452" s="168"/>
      <c r="N452" s="169"/>
    </row>
    <row r="453" spans="1:14" ht="12.75">
      <c r="A453" s="133"/>
      <c r="B453" s="177"/>
      <c r="C453" s="62"/>
      <c r="D453" s="64" t="s">
        <v>602</v>
      </c>
      <c r="E453" s="80" t="s">
        <v>170</v>
      </c>
      <c r="F453" s="70"/>
      <c r="G453" s="70"/>
      <c r="H453" s="70"/>
      <c r="I453" s="69"/>
      <c r="J453" s="167"/>
      <c r="K453" s="168"/>
      <c r="L453" s="168"/>
      <c r="M453" s="168"/>
      <c r="N453" s="169"/>
    </row>
    <row r="454" spans="1:14" ht="12.75">
      <c r="A454" s="133"/>
      <c r="B454" s="177"/>
      <c r="C454" s="62"/>
      <c r="D454" s="64" t="s">
        <v>580</v>
      </c>
      <c r="E454" s="80" t="s">
        <v>170</v>
      </c>
      <c r="F454" s="70"/>
      <c r="G454" s="70"/>
      <c r="H454" s="70"/>
      <c r="I454" s="69"/>
      <c r="J454" s="167"/>
      <c r="K454" s="168"/>
      <c r="L454" s="168"/>
      <c r="M454" s="168"/>
      <c r="N454" s="169"/>
    </row>
    <row r="455" spans="1:14" ht="12.75">
      <c r="A455" s="133"/>
      <c r="B455" s="177"/>
      <c r="C455" s="62"/>
      <c r="D455" s="64" t="s">
        <v>169</v>
      </c>
      <c r="E455" s="80" t="s">
        <v>170</v>
      </c>
      <c r="F455" s="70"/>
      <c r="G455" s="70"/>
      <c r="H455" s="70"/>
      <c r="I455" s="69"/>
      <c r="J455" s="167"/>
      <c r="K455" s="168"/>
      <c r="L455" s="168"/>
      <c r="M455" s="168"/>
      <c r="N455" s="169"/>
    </row>
    <row r="456" spans="1:14" ht="12.75">
      <c r="A456" s="133"/>
      <c r="B456" s="177"/>
      <c r="C456" s="62"/>
      <c r="D456" s="64" t="s">
        <v>544</v>
      </c>
      <c r="E456" s="80" t="s">
        <v>170</v>
      </c>
      <c r="F456" s="70"/>
      <c r="G456" s="70"/>
      <c r="H456" s="70"/>
      <c r="I456" s="69"/>
      <c r="J456" s="167"/>
      <c r="K456" s="168"/>
      <c r="L456" s="168"/>
      <c r="M456" s="168"/>
      <c r="N456" s="169"/>
    </row>
    <row r="457" spans="1:14" ht="12.75">
      <c r="A457" s="133"/>
      <c r="B457" s="177"/>
      <c r="C457" s="62"/>
      <c r="D457" s="64" t="s">
        <v>227</v>
      </c>
      <c r="E457" s="80">
        <v>270</v>
      </c>
      <c r="F457" s="70"/>
      <c r="G457" s="70"/>
      <c r="H457" s="70"/>
      <c r="I457" s="69"/>
      <c r="J457" s="167"/>
      <c r="K457" s="168"/>
      <c r="L457" s="168"/>
      <c r="M457" s="168"/>
      <c r="N457" s="169"/>
    </row>
    <row r="458" spans="1:14" ht="12.75">
      <c r="A458" s="133"/>
      <c r="B458" s="177"/>
      <c r="C458" s="62"/>
      <c r="D458" s="64" t="s">
        <v>587</v>
      </c>
      <c r="E458" s="80">
        <v>60</v>
      </c>
      <c r="F458" s="70"/>
      <c r="G458" s="70"/>
      <c r="H458" s="70"/>
      <c r="I458" s="69"/>
      <c r="J458" s="167"/>
      <c r="K458" s="168"/>
      <c r="L458" s="168"/>
      <c r="M458" s="168"/>
      <c r="N458" s="169"/>
    </row>
    <row r="459" spans="1:14" ht="12.75">
      <c r="A459" s="133"/>
      <c r="B459" s="177"/>
      <c r="C459" s="62"/>
      <c r="D459" s="64"/>
      <c r="E459" s="80"/>
      <c r="F459" s="70"/>
      <c r="G459" s="70"/>
      <c r="H459" s="70"/>
      <c r="I459" s="69"/>
      <c r="J459" s="167"/>
      <c r="K459" s="168"/>
      <c r="L459" s="168"/>
      <c r="M459" s="168"/>
      <c r="N459" s="169"/>
    </row>
    <row r="460" spans="1:14" ht="12.75">
      <c r="A460" s="133"/>
      <c r="B460" s="177"/>
      <c r="C460" s="62"/>
      <c r="D460" s="64"/>
      <c r="E460" s="80"/>
      <c r="F460" s="70"/>
      <c r="G460" s="70"/>
      <c r="H460" s="70"/>
      <c r="I460" s="69"/>
      <c r="J460" s="167"/>
      <c r="K460" s="168"/>
      <c r="L460" s="168"/>
      <c r="M460" s="168"/>
      <c r="N460" s="169"/>
    </row>
    <row r="461" spans="1:14" ht="12.75">
      <c r="A461" s="133"/>
      <c r="B461" s="177"/>
      <c r="C461" s="62"/>
      <c r="D461" s="64"/>
      <c r="E461" s="70"/>
      <c r="F461" s="70"/>
      <c r="G461" s="70"/>
      <c r="H461" s="70"/>
      <c r="I461" s="69"/>
      <c r="J461" s="167"/>
      <c r="K461" s="168"/>
      <c r="L461" s="168"/>
      <c r="M461" s="168"/>
      <c r="N461" s="169"/>
    </row>
    <row r="462" spans="1:14" ht="12.75">
      <c r="A462" s="133"/>
      <c r="B462" s="177"/>
      <c r="C462" s="62"/>
      <c r="D462" s="64"/>
      <c r="E462" s="70"/>
      <c r="F462" s="70"/>
      <c r="G462" s="70"/>
      <c r="H462" s="70"/>
      <c r="I462" s="69"/>
      <c r="J462" s="167"/>
      <c r="K462" s="168"/>
      <c r="L462" s="168"/>
      <c r="M462" s="168"/>
      <c r="N462" s="169"/>
    </row>
    <row r="463" spans="1:14" ht="12.75">
      <c r="A463" s="133"/>
      <c r="B463" s="177"/>
      <c r="C463" s="62"/>
      <c r="D463" s="64"/>
      <c r="E463" s="70"/>
      <c r="F463" s="70"/>
      <c r="G463" s="70"/>
      <c r="H463" s="70"/>
      <c r="I463" s="69"/>
      <c r="J463" s="167"/>
      <c r="K463" s="168"/>
      <c r="L463" s="168"/>
      <c r="M463" s="168"/>
      <c r="N463" s="169"/>
    </row>
    <row r="464" spans="1:14" ht="12.75">
      <c r="A464" s="133"/>
      <c r="B464" s="177"/>
      <c r="C464" s="62"/>
      <c r="D464" s="64"/>
      <c r="E464" s="70"/>
      <c r="F464" s="70"/>
      <c r="G464" s="70"/>
      <c r="H464" s="70"/>
      <c r="I464" s="69"/>
      <c r="J464" s="167"/>
      <c r="K464" s="168"/>
      <c r="L464" s="168"/>
      <c r="M464" s="168"/>
      <c r="N464" s="169"/>
    </row>
    <row r="465" spans="1:14" ht="12.75">
      <c r="A465" s="133"/>
      <c r="B465" s="177"/>
      <c r="C465" s="62"/>
      <c r="D465" s="64"/>
      <c r="E465" s="70"/>
      <c r="F465" s="70"/>
      <c r="G465" s="70"/>
      <c r="H465" s="70"/>
      <c r="I465" s="69"/>
      <c r="J465" s="167"/>
      <c r="K465" s="168"/>
      <c r="L465" s="168"/>
      <c r="M465" s="168"/>
      <c r="N465" s="169"/>
    </row>
    <row r="466" spans="1:14" ht="12.75">
      <c r="A466" s="133"/>
      <c r="B466" s="177"/>
      <c r="C466" s="62"/>
      <c r="D466" s="64"/>
      <c r="E466" s="70"/>
      <c r="F466" s="68"/>
      <c r="G466" s="68"/>
      <c r="H466" s="68"/>
      <c r="I466" s="69"/>
      <c r="J466" s="167"/>
      <c r="K466" s="168"/>
      <c r="L466" s="168"/>
      <c r="M466" s="168"/>
      <c r="N466" s="169"/>
    </row>
    <row r="467" spans="1:14" ht="12.75">
      <c r="A467" s="133"/>
      <c r="B467" s="178"/>
      <c r="C467" s="62"/>
      <c r="D467" s="71"/>
      <c r="E467" s="72"/>
      <c r="F467" s="73"/>
      <c r="G467" s="73"/>
      <c r="H467" s="73"/>
      <c r="I467" s="69"/>
      <c r="J467" s="170"/>
      <c r="K467" s="171"/>
      <c r="L467" s="171"/>
      <c r="M467" s="171"/>
      <c r="N467" s="172"/>
    </row>
    <row r="470" spans="1:14" ht="12.75">
      <c r="A470" s="173" t="s">
        <v>359</v>
      </c>
      <c r="B470" s="173" t="s">
        <v>360</v>
      </c>
      <c r="C470" s="88"/>
      <c r="D470" s="175" t="s">
        <v>105</v>
      </c>
      <c r="E470" s="132" t="s">
        <v>106</v>
      </c>
      <c r="F470" s="132" t="s">
        <v>107</v>
      </c>
      <c r="G470" s="132" t="s">
        <v>108</v>
      </c>
      <c r="H470" s="132" t="s">
        <v>109</v>
      </c>
      <c r="I470" s="90"/>
      <c r="J470" s="175" t="s">
        <v>110</v>
      </c>
      <c r="K470" s="175"/>
      <c r="L470" s="175"/>
      <c r="M470" s="175"/>
      <c r="N470" s="175"/>
    </row>
    <row r="471" spans="1:14" ht="12.75">
      <c r="A471" s="174"/>
      <c r="B471" s="174"/>
      <c r="C471" s="88"/>
      <c r="D471" s="174"/>
      <c r="E471" s="131" t="s">
        <v>111</v>
      </c>
      <c r="F471" s="92"/>
      <c r="G471" s="92"/>
      <c r="H471" s="92"/>
      <c r="I471" s="93"/>
      <c r="J471" s="174"/>
      <c r="K471" s="174"/>
      <c r="L471" s="174"/>
      <c r="M471" s="174"/>
      <c r="N471" s="174"/>
    </row>
    <row r="472" spans="1:14" ht="12.75">
      <c r="A472" s="133">
        <v>45</v>
      </c>
      <c r="B472" s="176" t="s">
        <v>71</v>
      </c>
      <c r="C472" s="63"/>
      <c r="D472" s="64" t="s">
        <v>268</v>
      </c>
      <c r="E472" s="65">
        <v>220</v>
      </c>
      <c r="F472" s="66" t="s">
        <v>113</v>
      </c>
      <c r="G472" s="66" t="s">
        <v>113</v>
      </c>
      <c r="H472" s="66" t="s">
        <v>113</v>
      </c>
      <c r="I472" s="67"/>
      <c r="J472" s="164" t="s">
        <v>617</v>
      </c>
      <c r="K472" s="165"/>
      <c r="L472" s="165"/>
      <c r="M472" s="165"/>
      <c r="N472" s="166"/>
    </row>
    <row r="473" spans="1:14" ht="12.75">
      <c r="A473" s="133"/>
      <c r="B473" s="177"/>
      <c r="C473" s="62"/>
      <c r="D473" s="64" t="s">
        <v>615</v>
      </c>
      <c r="E473" s="84" t="s">
        <v>170</v>
      </c>
      <c r="F473" s="68" t="e">
        <f>+((+#REF!*4)*100)/#REF!</f>
        <v>#REF!</v>
      </c>
      <c r="G473" s="68" t="e">
        <f>+((+#REF!*4)*100)/#REF!</f>
        <v>#REF!</v>
      </c>
      <c r="H473" s="68" t="e">
        <f>+((+#REF!*4)*100)/#REF!</f>
        <v>#REF!</v>
      </c>
      <c r="I473" s="69"/>
      <c r="J473" s="167"/>
      <c r="K473" s="168"/>
      <c r="L473" s="168"/>
      <c r="M473" s="168"/>
      <c r="N473" s="169"/>
    </row>
    <row r="474" spans="1:14" ht="12.75">
      <c r="A474" s="133"/>
      <c r="B474" s="177"/>
      <c r="C474" s="62"/>
      <c r="D474" s="64" t="s">
        <v>116</v>
      </c>
      <c r="E474" s="84">
        <v>0.1</v>
      </c>
      <c r="F474" s="70" t="e">
        <f>+((+#REF!*4)*100)/#REF!</f>
        <v>#REF!</v>
      </c>
      <c r="G474" s="70" t="e">
        <f>+((+#REF!*4)*100)/#REF!</f>
        <v>#REF!</v>
      </c>
      <c r="H474" s="70" t="e">
        <f>+((+#REF!*4)*100)/#REF!</f>
        <v>#REF!</v>
      </c>
      <c r="I474" s="69"/>
      <c r="J474" s="167"/>
      <c r="K474" s="168"/>
      <c r="L474" s="168"/>
      <c r="M474" s="168"/>
      <c r="N474" s="169"/>
    </row>
    <row r="475" spans="1:14" ht="12.75">
      <c r="A475" s="133"/>
      <c r="B475" s="177"/>
      <c r="C475" s="62"/>
      <c r="D475" s="64" t="s">
        <v>185</v>
      </c>
      <c r="E475" s="84" t="s">
        <v>170</v>
      </c>
      <c r="F475" s="70" t="e">
        <f>+((+#REF!*4)*100)/#REF!</f>
        <v>#REF!</v>
      </c>
      <c r="G475" s="70" t="e">
        <f>+((+#REF!*4)*100)/#REF!</f>
        <v>#REF!</v>
      </c>
      <c r="H475" s="70" t="e">
        <f>+((+#REF!*4)*100)/#REF!</f>
        <v>#REF!</v>
      </c>
      <c r="I475" s="69"/>
      <c r="J475" s="167"/>
      <c r="K475" s="168"/>
      <c r="L475" s="168"/>
      <c r="M475" s="168"/>
      <c r="N475" s="169"/>
    </row>
    <row r="476" spans="1:14" ht="12.75">
      <c r="A476" s="133"/>
      <c r="B476" s="177"/>
      <c r="C476" s="62"/>
      <c r="D476" s="64" t="s">
        <v>544</v>
      </c>
      <c r="E476" s="84" t="s">
        <v>170</v>
      </c>
      <c r="F476" s="70" t="e">
        <f>+((+#REF!*4)*100)/#REF!</f>
        <v>#REF!</v>
      </c>
      <c r="G476" s="70" t="e">
        <f>+((+#REF!*4)*100)/#REF!</f>
        <v>#REF!</v>
      </c>
      <c r="H476" s="70" t="e">
        <f>+((+#REF!*4)*100)/#REF!</f>
        <v>#REF!</v>
      </c>
      <c r="I476" s="69"/>
      <c r="J476" s="167"/>
      <c r="K476" s="168"/>
      <c r="L476" s="168"/>
      <c r="M476" s="168"/>
      <c r="N476" s="169"/>
    </row>
    <row r="477" spans="1:14" ht="12.75">
      <c r="A477" s="133"/>
      <c r="B477" s="177"/>
      <c r="C477" s="62"/>
      <c r="D477" s="64" t="s">
        <v>616</v>
      </c>
      <c r="E477" s="80">
        <v>10</v>
      </c>
      <c r="F477" s="70" t="e">
        <f>+((+#REF!*4)*100)/#REF!</f>
        <v>#REF!</v>
      </c>
      <c r="G477" s="70" t="e">
        <f>+((+#REF!*4)*100)/#REF!</f>
        <v>#REF!</v>
      </c>
      <c r="H477" s="70" t="e">
        <f>+((+#REF!*4)*100)/#REF!</f>
        <v>#REF!</v>
      </c>
      <c r="I477" s="69"/>
      <c r="J477" s="167"/>
      <c r="K477" s="168"/>
      <c r="L477" s="168"/>
      <c r="M477" s="168"/>
      <c r="N477" s="169"/>
    </row>
    <row r="478" spans="1:14" ht="12.75">
      <c r="A478" s="133"/>
      <c r="B478" s="177"/>
      <c r="C478" s="62"/>
      <c r="D478" s="64"/>
      <c r="E478" s="80"/>
      <c r="F478" s="70" t="e">
        <f>+((+#REF!*4)*100)/#REF!</f>
        <v>#REF!</v>
      </c>
      <c r="G478" s="70" t="e">
        <f>+((+#REF!*4)*100)/#REF!</f>
        <v>#REF!</v>
      </c>
      <c r="H478" s="70" t="e">
        <f>+((+#REF!*4)*100)/#REF!</f>
        <v>#REF!</v>
      </c>
      <c r="I478" s="69"/>
      <c r="J478" s="167"/>
      <c r="K478" s="168"/>
      <c r="L478" s="168"/>
      <c r="M478" s="168"/>
      <c r="N478" s="169"/>
    </row>
    <row r="479" spans="1:14" ht="12.75">
      <c r="A479" s="133"/>
      <c r="B479" s="177"/>
      <c r="C479" s="62"/>
      <c r="D479" s="64" t="s">
        <v>267</v>
      </c>
      <c r="E479" s="70">
        <v>35</v>
      </c>
      <c r="F479" s="70" t="e">
        <f>+((+#REF!*4)*100)/#REF!</f>
        <v>#REF!</v>
      </c>
      <c r="G479" s="70" t="e">
        <f>+((+#REF!*4)*100)/#REF!</f>
        <v>#REF!</v>
      </c>
      <c r="H479" s="70" t="e">
        <f>+((+#REF!*4)*100)/#REF!</f>
        <v>#REF!</v>
      </c>
      <c r="I479" s="69"/>
      <c r="J479" s="167"/>
      <c r="K479" s="168"/>
      <c r="L479" s="168"/>
      <c r="M479" s="168"/>
      <c r="N479" s="169"/>
    </row>
    <row r="480" spans="1:14" ht="12.75">
      <c r="A480" s="133"/>
      <c r="B480" s="177"/>
      <c r="C480" s="62"/>
      <c r="D480" s="64" t="s">
        <v>234</v>
      </c>
      <c r="E480" s="70">
        <v>20</v>
      </c>
      <c r="F480" s="70" t="e">
        <f>+((+#REF!*4)*100)/#REF!</f>
        <v>#REF!</v>
      </c>
      <c r="G480" s="70" t="e">
        <f>+((+#REF!*4)*100)/#REF!</f>
        <v>#REF!</v>
      </c>
      <c r="H480" s="70" t="e">
        <f>+((+#REF!*4)*100)/#REF!</f>
        <v>#REF!</v>
      </c>
      <c r="I480" s="69"/>
      <c r="J480" s="167"/>
      <c r="K480" s="168"/>
      <c r="L480" s="168"/>
      <c r="M480" s="168"/>
      <c r="N480" s="169"/>
    </row>
    <row r="481" spans="1:14" ht="12.75">
      <c r="A481" s="133"/>
      <c r="B481" s="177"/>
      <c r="C481" s="62"/>
      <c r="D481" s="64" t="s">
        <v>180</v>
      </c>
      <c r="E481" s="70">
        <v>25</v>
      </c>
      <c r="F481" s="70" t="e">
        <f>+((+#REF!*4)*100)/#REF!</f>
        <v>#REF!</v>
      </c>
      <c r="G481" s="70" t="e">
        <f>+((+#REF!*4)*100)/#REF!</f>
        <v>#REF!</v>
      </c>
      <c r="H481" s="70" t="e">
        <f>+((+#REF!*4)*100)/#REF!</f>
        <v>#REF!</v>
      </c>
      <c r="I481" s="69"/>
      <c r="J481" s="167"/>
      <c r="K481" s="168"/>
      <c r="L481" s="168"/>
      <c r="M481" s="168"/>
      <c r="N481" s="169"/>
    </row>
    <row r="482" spans="1:14" ht="12.75">
      <c r="A482" s="133"/>
      <c r="B482" s="177"/>
      <c r="C482" s="62"/>
      <c r="D482" s="64" t="s">
        <v>181</v>
      </c>
      <c r="E482" s="70">
        <v>3</v>
      </c>
      <c r="F482" s="70" t="e">
        <f>+((+#REF!*4)*100)/#REF!</f>
        <v>#REF!</v>
      </c>
      <c r="G482" s="70" t="e">
        <f>+((+#REF!*4)*100)/#REF!</f>
        <v>#REF!</v>
      </c>
      <c r="H482" s="70" t="e">
        <f>+((+#REF!*4)*100)/#REF!</f>
        <v>#REF!</v>
      </c>
      <c r="I482" s="69"/>
      <c r="J482" s="167"/>
      <c r="K482" s="168"/>
      <c r="L482" s="168"/>
      <c r="M482" s="168"/>
      <c r="N482" s="169"/>
    </row>
    <row r="483" spans="1:14" ht="12.75">
      <c r="A483" s="133"/>
      <c r="B483" s="177"/>
      <c r="C483" s="62"/>
      <c r="D483" s="64"/>
      <c r="E483" s="79"/>
      <c r="F483" s="70" t="e">
        <f>+((+#REF!*4)*100)/#REF!</f>
        <v>#REF!</v>
      </c>
      <c r="G483" s="70" t="e">
        <f>+((+#REF!*4)*100)/#REF!</f>
        <v>#REF!</v>
      </c>
      <c r="H483" s="70" t="e">
        <f>+((+#REF!*4)*100)/#REF!</f>
        <v>#REF!</v>
      </c>
      <c r="I483" s="69"/>
      <c r="J483" s="167"/>
      <c r="K483" s="168"/>
      <c r="L483" s="168"/>
      <c r="M483" s="168"/>
      <c r="N483" s="169"/>
    </row>
    <row r="484" spans="1:14" ht="12.75">
      <c r="A484" s="133"/>
      <c r="B484" s="177"/>
      <c r="C484" s="62"/>
      <c r="D484" s="64"/>
      <c r="E484" s="70"/>
      <c r="F484" s="70" t="e">
        <f>+((+#REF!*4)*100)/#REF!</f>
        <v>#REF!</v>
      </c>
      <c r="G484" s="70" t="e">
        <f>+((+#REF!*4)*100)/#REF!</f>
        <v>#REF!</v>
      </c>
      <c r="H484" s="70" t="e">
        <f>+((+#REF!*4)*100)/#REF!</f>
        <v>#REF!</v>
      </c>
      <c r="I484" s="69"/>
      <c r="J484" s="167"/>
      <c r="K484" s="168"/>
      <c r="L484" s="168"/>
      <c r="M484" s="168"/>
      <c r="N484" s="169"/>
    </row>
    <row r="485" spans="1:14" ht="12.75">
      <c r="A485" s="133"/>
      <c r="B485" s="177"/>
      <c r="C485" s="62"/>
      <c r="D485" s="64"/>
      <c r="E485" s="70"/>
      <c r="F485" s="70" t="e">
        <f>+((+#REF!*4)*100)/#REF!</f>
        <v>#REF!</v>
      </c>
      <c r="G485" s="70" t="e">
        <f>+((+#REF!*4)*100)/#REF!</f>
        <v>#REF!</v>
      </c>
      <c r="H485" s="70" t="e">
        <f>+((+#REF!*4)*100)/#REF!</f>
        <v>#REF!</v>
      </c>
      <c r="I485" s="69"/>
      <c r="J485" s="167"/>
      <c r="K485" s="168"/>
      <c r="L485" s="168"/>
      <c r="M485" s="168"/>
      <c r="N485" s="169"/>
    </row>
    <row r="486" spans="1:14" ht="12.75">
      <c r="A486" s="133"/>
      <c r="B486" s="177"/>
      <c r="C486" s="62"/>
      <c r="D486" s="64"/>
      <c r="E486" s="70"/>
      <c r="F486" s="70" t="e">
        <f>+((+#REF!*4)*100)/#REF!</f>
        <v>#REF!</v>
      </c>
      <c r="G486" s="70" t="e">
        <f>+((+#REF!*4)*100)/#REF!</f>
        <v>#REF!</v>
      </c>
      <c r="H486" s="70" t="e">
        <f>+((+#REF!*4)*100)/#REF!</f>
        <v>#REF!</v>
      </c>
      <c r="I486" s="69"/>
      <c r="J486" s="167"/>
      <c r="K486" s="168"/>
      <c r="L486" s="168"/>
      <c r="M486" s="168"/>
      <c r="N486" s="169"/>
    </row>
    <row r="487" spans="1:14" ht="12.75">
      <c r="A487" s="133"/>
      <c r="B487" s="177"/>
      <c r="C487" s="62"/>
      <c r="D487" s="64"/>
      <c r="E487" s="70"/>
      <c r="F487" s="70" t="e">
        <f>+((+#REF!*4)*100)/#REF!</f>
        <v>#REF!</v>
      </c>
      <c r="G487" s="70" t="e">
        <f>+((+#REF!*4)*100)/#REF!</f>
        <v>#REF!</v>
      </c>
      <c r="H487" s="70" t="e">
        <f>+((+#REF!*4)*100)/#REF!</f>
        <v>#REF!</v>
      </c>
      <c r="I487" s="69"/>
      <c r="J487" s="167"/>
      <c r="K487" s="168"/>
      <c r="L487" s="168"/>
      <c r="M487" s="168"/>
      <c r="N487" s="169"/>
    </row>
    <row r="488" spans="1:14" ht="12.75">
      <c r="A488" s="133"/>
      <c r="B488" s="177"/>
      <c r="C488" s="62"/>
      <c r="D488" s="64"/>
      <c r="E488" s="70"/>
      <c r="F488" s="70" t="e">
        <f>+((+#REF!*4)*100)/#REF!</f>
        <v>#REF!</v>
      </c>
      <c r="G488" s="70" t="e">
        <f>+((+#REF!*4)*100)/#REF!</f>
        <v>#REF!</v>
      </c>
      <c r="H488" s="70" t="e">
        <f>+((+#REF!*4)*100)/#REF!</f>
        <v>#REF!</v>
      </c>
      <c r="I488" s="69"/>
      <c r="J488" s="167"/>
      <c r="K488" s="168"/>
      <c r="L488" s="168"/>
      <c r="M488" s="168"/>
      <c r="N488" s="169"/>
    </row>
    <row r="489" spans="1:14" ht="12.75">
      <c r="A489" s="133"/>
      <c r="B489" s="177"/>
      <c r="C489" s="62"/>
      <c r="D489" s="64"/>
      <c r="E489" s="70"/>
      <c r="F489" s="70" t="e">
        <f>+((+#REF!*4)*100)/#REF!</f>
        <v>#REF!</v>
      </c>
      <c r="G489" s="70" t="e">
        <f>+((+#REF!*4)*100)/#REF!</f>
        <v>#REF!</v>
      </c>
      <c r="H489" s="70" t="e">
        <f>+((+#REF!*4)*100)/#REF!</f>
        <v>#REF!</v>
      </c>
      <c r="I489" s="69"/>
      <c r="J489" s="167"/>
      <c r="K489" s="168"/>
      <c r="L489" s="168"/>
      <c r="M489" s="168"/>
      <c r="N489" s="169"/>
    </row>
    <row r="490" spans="1:14" ht="12.75">
      <c r="A490" s="133"/>
      <c r="B490" s="177"/>
      <c r="C490" s="62"/>
      <c r="D490" s="64"/>
      <c r="E490" s="70"/>
      <c r="F490" s="70" t="e">
        <f>+((+#REF!*4)*100)/#REF!</f>
        <v>#REF!</v>
      </c>
      <c r="G490" s="70" t="e">
        <f>+((+#REF!*4)*100)/#REF!</f>
        <v>#REF!</v>
      </c>
      <c r="H490" s="70" t="e">
        <f>+((+#REF!*4)*100)/#REF!</f>
        <v>#REF!</v>
      </c>
      <c r="I490" s="69"/>
      <c r="J490" s="167"/>
      <c r="K490" s="168"/>
      <c r="L490" s="168"/>
      <c r="M490" s="168"/>
      <c r="N490" s="169"/>
    </row>
    <row r="491" spans="1:14" ht="12.75">
      <c r="A491" s="133"/>
      <c r="B491" s="177"/>
      <c r="C491" s="62"/>
      <c r="D491" s="64"/>
      <c r="E491" s="70"/>
      <c r="F491" s="68"/>
      <c r="G491" s="68"/>
      <c r="H491" s="68"/>
      <c r="I491" s="69"/>
      <c r="J491" s="167"/>
      <c r="K491" s="168"/>
      <c r="L491" s="168"/>
      <c r="M491" s="168"/>
      <c r="N491" s="169"/>
    </row>
    <row r="492" spans="1:14" ht="12.75">
      <c r="A492" s="133"/>
      <c r="B492" s="178"/>
      <c r="C492" s="62"/>
      <c r="D492" s="71"/>
      <c r="E492" s="72"/>
      <c r="F492" s="73" t="e">
        <f>SUM(F473:F490)</f>
        <v>#REF!</v>
      </c>
      <c r="G492" s="73" t="e">
        <f>SUM(G473:G490)</f>
        <v>#REF!</v>
      </c>
      <c r="H492" s="73" t="e">
        <f>SUM(H473:H490)</f>
        <v>#REF!</v>
      </c>
      <c r="I492" s="69"/>
      <c r="J492" s="170"/>
      <c r="K492" s="171"/>
      <c r="L492" s="171"/>
      <c r="M492" s="171"/>
      <c r="N492" s="172"/>
    </row>
    <row r="495" spans="1:14" ht="12.75">
      <c r="A495" s="173" t="s">
        <v>359</v>
      </c>
      <c r="B495" s="173" t="s">
        <v>360</v>
      </c>
      <c r="C495" s="88"/>
      <c r="D495" s="175" t="s">
        <v>105</v>
      </c>
      <c r="E495" s="132" t="s">
        <v>106</v>
      </c>
      <c r="F495" s="132" t="s">
        <v>107</v>
      </c>
      <c r="G495" s="132" t="s">
        <v>108</v>
      </c>
      <c r="H495" s="132" t="s">
        <v>109</v>
      </c>
      <c r="I495" s="90"/>
      <c r="J495" s="175" t="s">
        <v>110</v>
      </c>
      <c r="K495" s="175"/>
      <c r="L495" s="175"/>
      <c r="M495" s="175"/>
      <c r="N495" s="175"/>
    </row>
    <row r="496" spans="1:14" ht="12.75">
      <c r="A496" s="174"/>
      <c r="B496" s="174"/>
      <c r="C496" s="88"/>
      <c r="D496" s="174"/>
      <c r="E496" s="131" t="s">
        <v>111</v>
      </c>
      <c r="F496" s="92"/>
      <c r="G496" s="92"/>
      <c r="H496" s="92"/>
      <c r="I496" s="93"/>
      <c r="J496" s="174"/>
      <c r="K496" s="174"/>
      <c r="L496" s="174"/>
      <c r="M496" s="174"/>
      <c r="N496" s="174"/>
    </row>
    <row r="497" spans="1:14" ht="12.75">
      <c r="A497" s="133">
        <v>46</v>
      </c>
      <c r="B497" s="176" t="s">
        <v>621</v>
      </c>
      <c r="C497" s="63"/>
      <c r="D497" s="64" t="s">
        <v>605</v>
      </c>
      <c r="E497" s="65">
        <v>190</v>
      </c>
      <c r="F497" s="66" t="s">
        <v>113</v>
      </c>
      <c r="G497" s="66" t="s">
        <v>113</v>
      </c>
      <c r="H497" s="66" t="s">
        <v>113</v>
      </c>
      <c r="I497" s="67"/>
      <c r="J497" s="164" t="s">
        <v>623</v>
      </c>
      <c r="K497" s="165"/>
      <c r="L497" s="165"/>
      <c r="M497" s="165"/>
      <c r="N497" s="166"/>
    </row>
    <row r="498" spans="1:14" ht="12.75">
      <c r="A498" s="133"/>
      <c r="B498" s="177"/>
      <c r="C498" s="62"/>
      <c r="D498" s="64" t="s">
        <v>566</v>
      </c>
      <c r="E498" s="65">
        <v>40</v>
      </c>
      <c r="F498" s="68" t="e">
        <f>+((+#REF!*4)*100)/#REF!</f>
        <v>#REF!</v>
      </c>
      <c r="G498" s="68" t="e">
        <f>+((+#REF!*4)*100)/#REF!</f>
        <v>#REF!</v>
      </c>
      <c r="H498" s="68" t="e">
        <f>+((+#REF!*4)*100)/#REF!</f>
        <v>#REF!</v>
      </c>
      <c r="I498" s="69"/>
      <c r="J498" s="167"/>
      <c r="K498" s="168"/>
      <c r="L498" s="168"/>
      <c r="M498" s="168"/>
      <c r="N498" s="169"/>
    </row>
    <row r="499" spans="1:14" ht="12.75">
      <c r="A499" s="133"/>
      <c r="B499" s="177"/>
      <c r="C499" s="62"/>
      <c r="D499" s="64" t="s">
        <v>261</v>
      </c>
      <c r="E499" s="65">
        <v>270</v>
      </c>
      <c r="F499" s="70" t="e">
        <f>+((+#REF!*4)*100)/#REF!</f>
        <v>#REF!</v>
      </c>
      <c r="G499" s="70" t="e">
        <f>+((+#REF!*4)*100)/#REF!</f>
        <v>#REF!</v>
      </c>
      <c r="H499" s="70" t="e">
        <f>+((+#REF!*4)*100)/#REF!</f>
        <v>#REF!</v>
      </c>
      <c r="I499" s="69"/>
      <c r="J499" s="167"/>
      <c r="K499" s="168"/>
      <c r="L499" s="168"/>
      <c r="M499" s="168"/>
      <c r="N499" s="169"/>
    </row>
    <row r="500" spans="1:14" ht="12.75">
      <c r="A500" s="133"/>
      <c r="B500" s="177"/>
      <c r="C500" s="62"/>
      <c r="D500" s="64" t="s">
        <v>197</v>
      </c>
      <c r="E500" s="84" t="s">
        <v>170</v>
      </c>
      <c r="F500" s="70" t="e">
        <f>+((+#REF!*4)*100)/#REF!</f>
        <v>#REF!</v>
      </c>
      <c r="G500" s="70" t="e">
        <f>+((+#REF!*4)*100)/#REF!</f>
        <v>#REF!</v>
      </c>
      <c r="H500" s="70" t="e">
        <f>+((+#REF!*4)*100)/#REF!</f>
        <v>#REF!</v>
      </c>
      <c r="I500" s="69"/>
      <c r="J500" s="167"/>
      <c r="K500" s="168"/>
      <c r="L500" s="168"/>
      <c r="M500" s="168"/>
      <c r="N500" s="169"/>
    </row>
    <row r="501" spans="1:14" ht="12.75">
      <c r="A501" s="133"/>
      <c r="B501" s="177"/>
      <c r="C501" s="62"/>
      <c r="D501" s="64" t="s">
        <v>116</v>
      </c>
      <c r="E501" s="65">
        <v>0.1</v>
      </c>
      <c r="F501" s="70" t="e">
        <f>+((+#REF!*4)*100)/#REF!</f>
        <v>#REF!</v>
      </c>
      <c r="G501" s="70" t="e">
        <f>+((+#REF!*4)*100)/#REF!</f>
        <v>#REF!</v>
      </c>
      <c r="H501" s="70" t="e">
        <f>+((+#REF!*4)*100)/#REF!</f>
        <v>#REF!</v>
      </c>
      <c r="I501" s="69"/>
      <c r="J501" s="167"/>
      <c r="K501" s="168"/>
      <c r="L501" s="168"/>
      <c r="M501" s="168"/>
      <c r="N501" s="169"/>
    </row>
    <row r="502" spans="1:14" ht="12.75">
      <c r="A502" s="133"/>
      <c r="B502" s="177"/>
      <c r="C502" s="62"/>
      <c r="D502" s="64" t="s">
        <v>622</v>
      </c>
      <c r="E502" s="80" t="s">
        <v>170</v>
      </c>
      <c r="F502" s="70" t="e">
        <f>+((+#REF!*4)*100)/#REF!</f>
        <v>#REF!</v>
      </c>
      <c r="G502" s="70" t="e">
        <f>+((+#REF!*4)*100)/#REF!</f>
        <v>#REF!</v>
      </c>
      <c r="H502" s="70" t="e">
        <f>+((+#REF!*4)*100)/#REF!</f>
        <v>#REF!</v>
      </c>
      <c r="I502" s="69"/>
      <c r="J502" s="167"/>
      <c r="K502" s="168"/>
      <c r="L502" s="168"/>
      <c r="M502" s="168"/>
      <c r="N502" s="169"/>
    </row>
    <row r="503" spans="1:14" ht="12.75">
      <c r="A503" s="133"/>
      <c r="B503" s="177"/>
      <c r="C503" s="62"/>
      <c r="D503" s="64" t="s">
        <v>189</v>
      </c>
      <c r="E503" s="80" t="s">
        <v>170</v>
      </c>
      <c r="F503" s="70" t="e">
        <f>+((+#REF!*4)*100)/#REF!</f>
        <v>#REF!</v>
      </c>
      <c r="G503" s="70" t="e">
        <f>+((+#REF!*4)*100)/#REF!</f>
        <v>#REF!</v>
      </c>
      <c r="H503" s="70" t="e">
        <f>+((+#REF!*4)*100)/#REF!</f>
        <v>#REF!</v>
      </c>
      <c r="I503" s="69"/>
      <c r="J503" s="167"/>
      <c r="K503" s="168"/>
      <c r="L503" s="168"/>
      <c r="M503" s="168"/>
      <c r="N503" s="169"/>
    </row>
    <row r="504" spans="1:14" ht="12.75">
      <c r="A504" s="133"/>
      <c r="B504" s="177"/>
      <c r="C504" s="62"/>
      <c r="D504" s="64"/>
      <c r="E504" s="70"/>
      <c r="F504" s="70" t="e">
        <f>+((+#REF!*4)*100)/#REF!</f>
        <v>#REF!</v>
      </c>
      <c r="G504" s="70" t="e">
        <f>+((+#REF!*4)*100)/#REF!</f>
        <v>#REF!</v>
      </c>
      <c r="H504" s="70" t="e">
        <f>+((+#REF!*4)*100)/#REF!</f>
        <v>#REF!</v>
      </c>
      <c r="I504" s="69"/>
      <c r="J504" s="167"/>
      <c r="K504" s="168"/>
      <c r="L504" s="168"/>
      <c r="M504" s="168"/>
      <c r="N504" s="169"/>
    </row>
    <row r="505" spans="1:14" ht="12.75">
      <c r="A505" s="133"/>
      <c r="B505" s="177"/>
      <c r="C505" s="62"/>
      <c r="D505" s="64"/>
      <c r="E505" s="70"/>
      <c r="F505" s="70" t="e">
        <f>+((+#REF!*4)*100)/#REF!</f>
        <v>#REF!</v>
      </c>
      <c r="G505" s="70" t="e">
        <f>+((+#REF!*4)*100)/#REF!</f>
        <v>#REF!</v>
      </c>
      <c r="H505" s="70" t="e">
        <f>+((+#REF!*4)*100)/#REF!</f>
        <v>#REF!</v>
      </c>
      <c r="I505" s="69"/>
      <c r="J505" s="167"/>
      <c r="K505" s="168"/>
      <c r="L505" s="168"/>
      <c r="M505" s="168"/>
      <c r="N505" s="169"/>
    </row>
    <row r="506" spans="1:14" ht="12.75">
      <c r="A506" s="133"/>
      <c r="B506" s="177"/>
      <c r="C506" s="62"/>
      <c r="D506" s="64"/>
      <c r="E506" s="70"/>
      <c r="F506" s="70" t="e">
        <f>+((+#REF!*4)*100)/#REF!</f>
        <v>#REF!</v>
      </c>
      <c r="G506" s="70" t="e">
        <f>+((+#REF!*4)*100)/#REF!</f>
        <v>#REF!</v>
      </c>
      <c r="H506" s="70" t="e">
        <f>+((+#REF!*4)*100)/#REF!</f>
        <v>#REF!</v>
      </c>
      <c r="I506" s="69"/>
      <c r="J506" s="167"/>
      <c r="K506" s="168"/>
      <c r="L506" s="168"/>
      <c r="M506" s="168"/>
      <c r="N506" s="169"/>
    </row>
    <row r="507" spans="1:14" ht="12.75">
      <c r="A507" s="133"/>
      <c r="B507" s="177"/>
      <c r="C507" s="62"/>
      <c r="D507" s="64"/>
      <c r="E507" s="70"/>
      <c r="F507" s="70" t="e">
        <f>+((+#REF!*4)*100)/#REF!</f>
        <v>#REF!</v>
      </c>
      <c r="G507" s="70" t="e">
        <f>+((+#REF!*4)*100)/#REF!</f>
        <v>#REF!</v>
      </c>
      <c r="H507" s="70" t="e">
        <f>+((+#REF!*4)*100)/#REF!</f>
        <v>#REF!</v>
      </c>
      <c r="I507" s="69"/>
      <c r="J507" s="167"/>
      <c r="K507" s="168"/>
      <c r="L507" s="168"/>
      <c r="M507" s="168"/>
      <c r="N507" s="169"/>
    </row>
    <row r="508" spans="1:14" ht="12.75">
      <c r="A508" s="133"/>
      <c r="B508" s="177"/>
      <c r="C508" s="62"/>
      <c r="D508" s="64"/>
      <c r="E508" s="79"/>
      <c r="F508" s="70" t="e">
        <f>+((+#REF!*4)*100)/#REF!</f>
        <v>#REF!</v>
      </c>
      <c r="G508" s="70" t="e">
        <f>+((+#REF!*4)*100)/#REF!</f>
        <v>#REF!</v>
      </c>
      <c r="H508" s="70" t="e">
        <f>+((+#REF!*4)*100)/#REF!</f>
        <v>#REF!</v>
      </c>
      <c r="I508" s="69"/>
      <c r="J508" s="167"/>
      <c r="K508" s="168"/>
      <c r="L508" s="168"/>
      <c r="M508" s="168"/>
      <c r="N508" s="169"/>
    </row>
    <row r="509" spans="1:14" ht="12.75">
      <c r="A509" s="133"/>
      <c r="B509" s="177"/>
      <c r="C509" s="62"/>
      <c r="D509" s="64"/>
      <c r="E509" s="70"/>
      <c r="F509" s="70" t="e">
        <f>+((+#REF!*4)*100)/#REF!</f>
        <v>#REF!</v>
      </c>
      <c r="G509" s="70" t="e">
        <f>+((+#REF!*4)*100)/#REF!</f>
        <v>#REF!</v>
      </c>
      <c r="H509" s="70" t="e">
        <f>+((+#REF!*4)*100)/#REF!</f>
        <v>#REF!</v>
      </c>
      <c r="I509" s="69"/>
      <c r="J509" s="167"/>
      <c r="K509" s="168"/>
      <c r="L509" s="168"/>
      <c r="M509" s="168"/>
      <c r="N509" s="169"/>
    </row>
    <row r="510" spans="1:14" ht="12.75">
      <c r="A510" s="133"/>
      <c r="B510" s="177"/>
      <c r="C510" s="62"/>
      <c r="D510" s="64"/>
      <c r="E510" s="70"/>
      <c r="F510" s="70" t="e">
        <f>+((+#REF!*4)*100)/#REF!</f>
        <v>#REF!</v>
      </c>
      <c r="G510" s="70" t="e">
        <f>+((+#REF!*4)*100)/#REF!</f>
        <v>#REF!</v>
      </c>
      <c r="H510" s="70" t="e">
        <f>+((+#REF!*4)*100)/#REF!</f>
        <v>#REF!</v>
      </c>
      <c r="I510" s="69"/>
      <c r="J510" s="167"/>
      <c r="K510" s="168"/>
      <c r="L510" s="168"/>
      <c r="M510" s="168"/>
      <c r="N510" s="169"/>
    </row>
    <row r="511" spans="1:14" ht="12.75">
      <c r="A511" s="133"/>
      <c r="B511" s="177"/>
      <c r="C511" s="62"/>
      <c r="D511" s="64"/>
      <c r="E511" s="70"/>
      <c r="F511" s="70" t="e">
        <f>+((+#REF!*4)*100)/#REF!</f>
        <v>#REF!</v>
      </c>
      <c r="G511" s="70" t="e">
        <f>+((+#REF!*4)*100)/#REF!</f>
        <v>#REF!</v>
      </c>
      <c r="H511" s="70" t="e">
        <f>+((+#REF!*4)*100)/#REF!</f>
        <v>#REF!</v>
      </c>
      <c r="I511" s="69"/>
      <c r="J511" s="167"/>
      <c r="K511" s="168"/>
      <c r="L511" s="168"/>
      <c r="M511" s="168"/>
      <c r="N511" s="169"/>
    </row>
    <row r="512" spans="1:14" ht="12.75">
      <c r="A512" s="133"/>
      <c r="B512" s="177"/>
      <c r="C512" s="62"/>
      <c r="D512" s="64"/>
      <c r="E512" s="70"/>
      <c r="F512" s="70" t="e">
        <f>+((+#REF!*4)*100)/#REF!</f>
        <v>#REF!</v>
      </c>
      <c r="G512" s="70" t="e">
        <f>+((+#REF!*4)*100)/#REF!</f>
        <v>#REF!</v>
      </c>
      <c r="H512" s="70" t="e">
        <f>+((+#REF!*4)*100)/#REF!</f>
        <v>#REF!</v>
      </c>
      <c r="I512" s="69"/>
      <c r="J512" s="167"/>
      <c r="K512" s="168"/>
      <c r="L512" s="168"/>
      <c r="M512" s="168"/>
      <c r="N512" s="169"/>
    </row>
    <row r="513" spans="1:14" ht="12.75">
      <c r="A513" s="133"/>
      <c r="B513" s="177"/>
      <c r="C513" s="62"/>
      <c r="D513" s="64"/>
      <c r="E513" s="70"/>
      <c r="F513" s="70" t="e">
        <f>+((+#REF!*4)*100)/#REF!</f>
        <v>#REF!</v>
      </c>
      <c r="G513" s="70" t="e">
        <f>+((+#REF!*4)*100)/#REF!</f>
        <v>#REF!</v>
      </c>
      <c r="H513" s="70" t="e">
        <f>+((+#REF!*4)*100)/#REF!</f>
        <v>#REF!</v>
      </c>
      <c r="I513" s="69"/>
      <c r="J513" s="167"/>
      <c r="K513" s="168"/>
      <c r="L513" s="168"/>
      <c r="M513" s="168"/>
      <c r="N513" s="169"/>
    </row>
    <row r="514" spans="1:14" ht="12.75">
      <c r="A514" s="133"/>
      <c r="B514" s="177"/>
      <c r="C514" s="62"/>
      <c r="D514" s="64"/>
      <c r="E514" s="70"/>
      <c r="F514" s="70" t="e">
        <f>+((+#REF!*4)*100)/#REF!</f>
        <v>#REF!</v>
      </c>
      <c r="G514" s="70" t="e">
        <f>+((+#REF!*4)*100)/#REF!</f>
        <v>#REF!</v>
      </c>
      <c r="H514" s="70" t="e">
        <f>+((+#REF!*4)*100)/#REF!</f>
        <v>#REF!</v>
      </c>
      <c r="I514" s="69"/>
      <c r="J514" s="167"/>
      <c r="K514" s="168"/>
      <c r="L514" s="168"/>
      <c r="M514" s="168"/>
      <c r="N514" s="169"/>
    </row>
    <row r="515" spans="1:14" ht="12.75">
      <c r="A515" s="133"/>
      <c r="B515" s="177"/>
      <c r="C515" s="62"/>
      <c r="D515" s="64"/>
      <c r="E515" s="70"/>
      <c r="F515" s="70" t="e">
        <f>+((+#REF!*4)*100)/#REF!</f>
        <v>#REF!</v>
      </c>
      <c r="G515" s="70" t="e">
        <f>+((+#REF!*4)*100)/#REF!</f>
        <v>#REF!</v>
      </c>
      <c r="H515" s="70" t="e">
        <f>+((+#REF!*4)*100)/#REF!</f>
        <v>#REF!</v>
      </c>
      <c r="I515" s="69"/>
      <c r="J515" s="167"/>
      <c r="K515" s="168"/>
      <c r="L515" s="168"/>
      <c r="M515" s="168"/>
      <c r="N515" s="169"/>
    </row>
    <row r="516" spans="1:14" ht="12.75">
      <c r="A516" s="133"/>
      <c r="B516" s="177"/>
      <c r="C516" s="62"/>
      <c r="D516" s="64"/>
      <c r="E516" s="70"/>
      <c r="F516" s="68"/>
      <c r="G516" s="68"/>
      <c r="H516" s="68"/>
      <c r="I516" s="69"/>
      <c r="J516" s="167"/>
      <c r="K516" s="168"/>
      <c r="L516" s="168"/>
      <c r="M516" s="168"/>
      <c r="N516" s="169"/>
    </row>
    <row r="517" spans="1:14" ht="12.75">
      <c r="A517" s="133"/>
      <c r="B517" s="178"/>
      <c r="C517" s="62"/>
      <c r="D517" s="71"/>
      <c r="E517" s="72"/>
      <c r="F517" s="73" t="e">
        <f>SUM(F498:F515)</f>
        <v>#REF!</v>
      </c>
      <c r="G517" s="73" t="e">
        <f>SUM(G498:G515)</f>
        <v>#REF!</v>
      </c>
      <c r="H517" s="73" t="e">
        <f>SUM(H498:H515)</f>
        <v>#REF!</v>
      </c>
      <c r="I517" s="69"/>
      <c r="J517" s="170"/>
      <c r="K517" s="171"/>
      <c r="L517" s="171"/>
      <c r="M517" s="171"/>
      <c r="N517" s="172"/>
    </row>
    <row r="520" spans="1:14" ht="12.75">
      <c r="A520" s="173" t="s">
        <v>359</v>
      </c>
      <c r="B520" s="173" t="s">
        <v>360</v>
      </c>
      <c r="C520" s="88"/>
      <c r="D520" s="175" t="s">
        <v>105</v>
      </c>
      <c r="E520" s="132" t="s">
        <v>106</v>
      </c>
      <c r="F520" s="132" t="s">
        <v>107</v>
      </c>
      <c r="G520" s="132" t="s">
        <v>108</v>
      </c>
      <c r="H520" s="132" t="s">
        <v>109</v>
      </c>
      <c r="I520" s="90"/>
      <c r="J520" s="175" t="s">
        <v>110</v>
      </c>
      <c r="K520" s="175"/>
      <c r="L520" s="175"/>
      <c r="M520" s="175"/>
      <c r="N520" s="175"/>
    </row>
    <row r="521" spans="1:14" ht="12.75">
      <c r="A521" s="174"/>
      <c r="B521" s="174"/>
      <c r="C521" s="88"/>
      <c r="D521" s="174"/>
      <c r="E521" s="131" t="s">
        <v>111</v>
      </c>
      <c r="F521" s="92"/>
      <c r="G521" s="92"/>
      <c r="H521" s="92"/>
      <c r="I521" s="93"/>
      <c r="J521" s="174"/>
      <c r="K521" s="174"/>
      <c r="L521" s="174"/>
      <c r="M521" s="174"/>
      <c r="N521" s="174"/>
    </row>
    <row r="522" spans="1:14" ht="12.75">
      <c r="A522" s="133">
        <v>47</v>
      </c>
      <c r="B522" s="176" t="s">
        <v>630</v>
      </c>
      <c r="C522" s="63"/>
      <c r="D522" s="64" t="s">
        <v>631</v>
      </c>
      <c r="E522" s="65">
        <v>170</v>
      </c>
      <c r="F522" s="66"/>
      <c r="G522" s="66"/>
      <c r="H522" s="66"/>
      <c r="I522" s="67"/>
      <c r="J522" s="164" t="s">
        <v>633</v>
      </c>
      <c r="K522" s="165"/>
      <c r="L522" s="165"/>
      <c r="M522" s="165"/>
      <c r="N522" s="166"/>
    </row>
    <row r="523" spans="1:14" ht="12.75">
      <c r="A523" s="133"/>
      <c r="B523" s="177"/>
      <c r="C523" s="62"/>
      <c r="D523" s="64" t="s">
        <v>119</v>
      </c>
      <c r="E523" s="65">
        <v>10</v>
      </c>
      <c r="F523" s="68"/>
      <c r="G523" s="68"/>
      <c r="H523" s="68"/>
      <c r="I523" s="69"/>
      <c r="J523" s="167"/>
      <c r="K523" s="168"/>
      <c r="L523" s="168"/>
      <c r="M523" s="168"/>
      <c r="N523" s="169"/>
    </row>
    <row r="524" spans="1:14" ht="12.75">
      <c r="A524" s="133"/>
      <c r="B524" s="177"/>
      <c r="C524" s="62"/>
      <c r="D524" s="64" t="s">
        <v>567</v>
      </c>
      <c r="E524" s="65">
        <v>3</v>
      </c>
      <c r="F524" s="70"/>
      <c r="G524" s="70"/>
      <c r="H524" s="70"/>
      <c r="I524" s="69"/>
      <c r="J524" s="167"/>
      <c r="K524" s="168"/>
      <c r="L524" s="168"/>
      <c r="M524" s="168"/>
      <c r="N524" s="169"/>
    </row>
    <row r="525" spans="1:14" ht="12.75">
      <c r="A525" s="133"/>
      <c r="B525" s="177"/>
      <c r="C525" s="62"/>
      <c r="D525" s="64" t="s">
        <v>116</v>
      </c>
      <c r="E525" s="84">
        <v>0.1</v>
      </c>
      <c r="F525" s="70"/>
      <c r="G525" s="70"/>
      <c r="H525" s="70"/>
      <c r="I525" s="69"/>
      <c r="J525" s="167"/>
      <c r="K525" s="168"/>
      <c r="L525" s="168"/>
      <c r="M525" s="168"/>
      <c r="N525" s="169"/>
    </row>
    <row r="526" spans="1:14" ht="12.75">
      <c r="A526" s="133"/>
      <c r="B526" s="177"/>
      <c r="C526" s="62"/>
      <c r="D526" s="64" t="s">
        <v>544</v>
      </c>
      <c r="E526" s="84" t="s">
        <v>170</v>
      </c>
      <c r="F526" s="70"/>
      <c r="G526" s="70"/>
      <c r="H526" s="70"/>
      <c r="I526" s="69"/>
      <c r="J526" s="167"/>
      <c r="K526" s="168"/>
      <c r="L526" s="168"/>
      <c r="M526" s="168"/>
      <c r="N526" s="169"/>
    </row>
    <row r="527" spans="1:14" ht="12.75">
      <c r="A527" s="133"/>
      <c r="B527" s="177"/>
      <c r="C527" s="62"/>
      <c r="D527" s="64" t="s">
        <v>185</v>
      </c>
      <c r="E527" s="84" t="s">
        <v>170</v>
      </c>
      <c r="F527" s="70"/>
      <c r="G527" s="70"/>
      <c r="H527" s="70"/>
      <c r="I527" s="69"/>
      <c r="J527" s="167"/>
      <c r="K527" s="168"/>
      <c r="L527" s="168"/>
      <c r="M527" s="168"/>
      <c r="N527" s="169"/>
    </row>
    <row r="528" spans="1:14" ht="12.75">
      <c r="A528" s="133"/>
      <c r="B528" s="177"/>
      <c r="C528" s="62"/>
      <c r="D528" s="64" t="s">
        <v>169</v>
      </c>
      <c r="E528" s="84" t="s">
        <v>170</v>
      </c>
      <c r="F528" s="70"/>
      <c r="G528" s="70"/>
      <c r="H528" s="70"/>
      <c r="I528" s="69"/>
      <c r="J528" s="167"/>
      <c r="K528" s="168"/>
      <c r="L528" s="168"/>
      <c r="M528" s="168"/>
      <c r="N528" s="169"/>
    </row>
    <row r="529" spans="1:14" ht="12.75">
      <c r="A529" s="133"/>
      <c r="B529" s="177"/>
      <c r="C529" s="62"/>
      <c r="D529" s="64" t="s">
        <v>580</v>
      </c>
      <c r="E529" s="84" t="s">
        <v>170</v>
      </c>
      <c r="F529" s="70"/>
      <c r="G529" s="70"/>
      <c r="H529" s="70"/>
      <c r="I529" s="69"/>
      <c r="J529" s="167"/>
      <c r="K529" s="168"/>
      <c r="L529" s="168"/>
      <c r="M529" s="168"/>
      <c r="N529" s="169"/>
    </row>
    <row r="530" spans="1:14" ht="12.75">
      <c r="A530" s="133"/>
      <c r="B530" s="177"/>
      <c r="C530" s="62"/>
      <c r="D530" s="64" t="s">
        <v>189</v>
      </c>
      <c r="E530" s="84" t="s">
        <v>170</v>
      </c>
      <c r="F530" s="70"/>
      <c r="G530" s="70"/>
      <c r="H530" s="70"/>
      <c r="I530" s="69"/>
      <c r="J530" s="167"/>
      <c r="K530" s="168"/>
      <c r="L530" s="168"/>
      <c r="M530" s="168"/>
      <c r="N530" s="169"/>
    </row>
    <row r="531" spans="1:14" ht="12.75">
      <c r="A531" s="133"/>
      <c r="B531" s="177"/>
      <c r="C531" s="62"/>
      <c r="D531" s="64" t="s">
        <v>632</v>
      </c>
      <c r="E531" s="84" t="s">
        <v>170</v>
      </c>
      <c r="F531" s="70"/>
      <c r="G531" s="70"/>
      <c r="H531" s="70"/>
      <c r="I531" s="69"/>
      <c r="J531" s="167"/>
      <c r="K531" s="168"/>
      <c r="L531" s="168"/>
      <c r="M531" s="168"/>
      <c r="N531" s="169"/>
    </row>
    <row r="532" spans="1:14" ht="12.75">
      <c r="A532" s="133"/>
      <c r="B532" s="177"/>
      <c r="C532" s="62"/>
      <c r="D532" s="64" t="s">
        <v>582</v>
      </c>
      <c r="E532" s="70">
        <v>200</v>
      </c>
      <c r="F532" s="70"/>
      <c r="G532" s="70"/>
      <c r="H532" s="70"/>
      <c r="I532" s="69"/>
      <c r="J532" s="167"/>
      <c r="K532" s="168"/>
      <c r="L532" s="168"/>
      <c r="M532" s="168"/>
      <c r="N532" s="169"/>
    </row>
    <row r="533" spans="1:14" ht="12.75">
      <c r="A533" s="133"/>
      <c r="B533" s="177"/>
      <c r="C533" s="62"/>
      <c r="D533" s="64" t="s">
        <v>584</v>
      </c>
      <c r="E533" s="79">
        <v>50</v>
      </c>
      <c r="F533" s="70"/>
      <c r="G533" s="70"/>
      <c r="H533" s="70"/>
      <c r="I533" s="69"/>
      <c r="J533" s="167"/>
      <c r="K533" s="168"/>
      <c r="L533" s="168"/>
      <c r="M533" s="168"/>
      <c r="N533" s="169"/>
    </row>
    <row r="534" spans="1:14" ht="12.75">
      <c r="A534" s="133"/>
      <c r="B534" s="177"/>
      <c r="C534" s="62"/>
      <c r="D534" s="64" t="s">
        <v>566</v>
      </c>
      <c r="E534" s="70">
        <v>50</v>
      </c>
      <c r="F534" s="70"/>
      <c r="G534" s="70"/>
      <c r="H534" s="70"/>
      <c r="I534" s="69"/>
      <c r="J534" s="167"/>
      <c r="K534" s="168"/>
      <c r="L534" s="168"/>
      <c r="M534" s="168"/>
      <c r="N534" s="169"/>
    </row>
    <row r="535" spans="1:14" ht="12.75">
      <c r="A535" s="133"/>
      <c r="B535" s="177"/>
      <c r="C535" s="62"/>
      <c r="D535" s="64" t="s">
        <v>11</v>
      </c>
      <c r="E535" s="70">
        <v>50</v>
      </c>
      <c r="F535" s="70"/>
      <c r="G535" s="70"/>
      <c r="H535" s="70"/>
      <c r="I535" s="69"/>
      <c r="J535" s="167"/>
      <c r="K535" s="168"/>
      <c r="L535" s="168"/>
      <c r="M535" s="168"/>
      <c r="N535" s="169"/>
    </row>
    <row r="536" spans="1:14" ht="12.75">
      <c r="A536" s="133"/>
      <c r="B536" s="177"/>
      <c r="C536" s="62"/>
      <c r="D536" s="64"/>
      <c r="E536" s="70"/>
      <c r="F536" s="70"/>
      <c r="G536" s="70"/>
      <c r="H536" s="70"/>
      <c r="I536" s="69"/>
      <c r="J536" s="167"/>
      <c r="K536" s="168"/>
      <c r="L536" s="168"/>
      <c r="M536" s="168"/>
      <c r="N536" s="169"/>
    </row>
    <row r="537" spans="1:14" ht="12.75">
      <c r="A537" s="133"/>
      <c r="B537" s="177"/>
      <c r="C537" s="62"/>
      <c r="D537" s="64"/>
      <c r="E537" s="70"/>
      <c r="F537" s="70"/>
      <c r="G537" s="70"/>
      <c r="H537" s="70"/>
      <c r="I537" s="69"/>
      <c r="J537" s="167"/>
      <c r="K537" s="168"/>
      <c r="L537" s="168"/>
      <c r="M537" s="168"/>
      <c r="N537" s="169"/>
    </row>
    <row r="538" spans="1:14" ht="12.75">
      <c r="A538" s="133"/>
      <c r="B538" s="177"/>
      <c r="C538" s="62"/>
      <c r="D538" s="64"/>
      <c r="E538" s="70"/>
      <c r="F538" s="70"/>
      <c r="G538" s="70"/>
      <c r="H538" s="70"/>
      <c r="I538" s="69"/>
      <c r="J538" s="167"/>
      <c r="K538" s="168"/>
      <c r="L538" s="168"/>
      <c r="M538" s="168"/>
      <c r="N538" s="169"/>
    </row>
    <row r="539" spans="1:14" ht="12.75">
      <c r="A539" s="133"/>
      <c r="B539" s="177"/>
      <c r="C539" s="62"/>
      <c r="D539" s="64"/>
      <c r="E539" s="70"/>
      <c r="F539" s="70"/>
      <c r="G539" s="70"/>
      <c r="H539" s="70"/>
      <c r="I539" s="69"/>
      <c r="J539" s="167"/>
      <c r="K539" s="168"/>
      <c r="L539" s="168"/>
      <c r="M539" s="168"/>
      <c r="N539" s="169"/>
    </row>
    <row r="540" spans="1:14" ht="12.75">
      <c r="A540" s="133"/>
      <c r="B540" s="177"/>
      <c r="C540" s="62"/>
      <c r="D540" s="64"/>
      <c r="E540" s="70"/>
      <c r="F540" s="70"/>
      <c r="G540" s="70"/>
      <c r="H540" s="70"/>
      <c r="I540" s="69"/>
      <c r="J540" s="167"/>
      <c r="K540" s="168"/>
      <c r="L540" s="168"/>
      <c r="M540" s="168"/>
      <c r="N540" s="169"/>
    </row>
    <row r="541" spans="1:14" ht="12.75">
      <c r="A541" s="133"/>
      <c r="B541" s="177"/>
      <c r="C541" s="62"/>
      <c r="D541" s="64"/>
      <c r="E541" s="70"/>
      <c r="F541" s="68"/>
      <c r="G541" s="68"/>
      <c r="H541" s="68"/>
      <c r="I541" s="69"/>
      <c r="J541" s="167"/>
      <c r="K541" s="168"/>
      <c r="L541" s="168"/>
      <c r="M541" s="168"/>
      <c r="N541" s="169"/>
    </row>
    <row r="542" spans="1:14" ht="12.75">
      <c r="A542" s="133"/>
      <c r="B542" s="178"/>
      <c r="C542" s="62"/>
      <c r="D542" s="71"/>
      <c r="E542" s="72"/>
      <c r="F542" s="73"/>
      <c r="G542" s="73"/>
      <c r="H542" s="73"/>
      <c r="I542" s="69"/>
      <c r="J542" s="170"/>
      <c r="K542" s="171"/>
      <c r="L542" s="171"/>
      <c r="M542" s="171"/>
      <c r="N542" s="172"/>
    </row>
    <row r="545" spans="1:14" ht="12.75">
      <c r="A545" s="173" t="s">
        <v>359</v>
      </c>
      <c r="B545" s="173" t="s">
        <v>360</v>
      </c>
      <c r="C545" s="88"/>
      <c r="D545" s="175" t="s">
        <v>105</v>
      </c>
      <c r="E545" s="132" t="s">
        <v>106</v>
      </c>
      <c r="F545" s="132" t="s">
        <v>107</v>
      </c>
      <c r="G545" s="132" t="s">
        <v>108</v>
      </c>
      <c r="H545" s="132" t="s">
        <v>109</v>
      </c>
      <c r="I545" s="90"/>
      <c r="J545" s="175" t="s">
        <v>110</v>
      </c>
      <c r="K545" s="175"/>
      <c r="L545" s="175"/>
      <c r="M545" s="175"/>
      <c r="N545" s="175"/>
    </row>
    <row r="546" spans="1:14" ht="12.75">
      <c r="A546" s="174"/>
      <c r="B546" s="174"/>
      <c r="C546" s="88"/>
      <c r="D546" s="174"/>
      <c r="E546" s="131" t="s">
        <v>111</v>
      </c>
      <c r="F546" s="92"/>
      <c r="G546" s="92"/>
      <c r="H546" s="92"/>
      <c r="I546" s="93"/>
      <c r="J546" s="174"/>
      <c r="K546" s="174"/>
      <c r="L546" s="174"/>
      <c r="M546" s="174"/>
      <c r="N546" s="174"/>
    </row>
    <row r="547" spans="1:14" ht="12.75">
      <c r="A547" s="133">
        <v>48</v>
      </c>
      <c r="B547" s="176" t="s">
        <v>655</v>
      </c>
      <c r="C547" s="63"/>
      <c r="D547" s="64" t="s">
        <v>253</v>
      </c>
      <c r="E547" s="65">
        <v>170</v>
      </c>
      <c r="F547" s="66"/>
      <c r="G547" s="66"/>
      <c r="H547" s="66"/>
      <c r="I547" s="67"/>
      <c r="J547" s="164" t="s">
        <v>657</v>
      </c>
      <c r="K547" s="165"/>
      <c r="L547" s="165"/>
      <c r="M547" s="165"/>
      <c r="N547" s="166"/>
    </row>
    <row r="548" spans="1:14" ht="12.75">
      <c r="A548" s="133"/>
      <c r="B548" s="177"/>
      <c r="C548" s="62"/>
      <c r="D548" s="64" t="s">
        <v>116</v>
      </c>
      <c r="E548" s="65">
        <v>0.1</v>
      </c>
      <c r="F548" s="68"/>
      <c r="G548" s="68"/>
      <c r="H548" s="68"/>
      <c r="I548" s="69"/>
      <c r="J548" s="167"/>
      <c r="K548" s="168"/>
      <c r="L548" s="168"/>
      <c r="M548" s="168"/>
      <c r="N548" s="169"/>
    </row>
    <row r="549" spans="1:14" ht="12.75">
      <c r="A549" s="133"/>
      <c r="B549" s="177"/>
      <c r="C549" s="62"/>
      <c r="D549" s="64" t="s">
        <v>656</v>
      </c>
      <c r="E549" s="65">
        <v>25</v>
      </c>
      <c r="F549" s="70"/>
      <c r="G549" s="70"/>
      <c r="H549" s="70"/>
      <c r="I549" s="69"/>
      <c r="J549" s="167"/>
      <c r="K549" s="168"/>
      <c r="L549" s="168"/>
      <c r="M549" s="168"/>
      <c r="N549" s="169"/>
    </row>
    <row r="550" spans="1:14" ht="12.75">
      <c r="A550" s="133"/>
      <c r="B550" s="177"/>
      <c r="C550" s="62"/>
      <c r="D550" s="64" t="s">
        <v>582</v>
      </c>
      <c r="E550" s="84">
        <v>270</v>
      </c>
      <c r="F550" s="70"/>
      <c r="G550" s="70"/>
      <c r="H550" s="70"/>
      <c r="I550" s="69"/>
      <c r="J550" s="167"/>
      <c r="K550" s="168"/>
      <c r="L550" s="168"/>
      <c r="M550" s="168"/>
      <c r="N550" s="169"/>
    </row>
    <row r="551" spans="1:14" ht="12.75">
      <c r="A551" s="133"/>
      <c r="B551" s="177"/>
      <c r="C551" s="62"/>
      <c r="D551" s="64" t="s">
        <v>566</v>
      </c>
      <c r="E551" s="84">
        <v>50</v>
      </c>
      <c r="F551" s="70"/>
      <c r="G551" s="70"/>
      <c r="H551" s="70"/>
      <c r="I551" s="69"/>
      <c r="J551" s="167"/>
      <c r="K551" s="168"/>
      <c r="L551" s="168"/>
      <c r="M551" s="168"/>
      <c r="N551" s="169"/>
    </row>
    <row r="552" spans="1:14" ht="12.75">
      <c r="A552" s="133"/>
      <c r="B552" s="177"/>
      <c r="C552" s="62"/>
      <c r="D552" s="64" t="s">
        <v>584</v>
      </c>
      <c r="E552" s="84">
        <v>55</v>
      </c>
      <c r="F552" s="70"/>
      <c r="G552" s="70"/>
      <c r="H552" s="70"/>
      <c r="I552" s="69"/>
      <c r="J552" s="167"/>
      <c r="K552" s="168"/>
      <c r="L552" s="168"/>
      <c r="M552" s="168"/>
      <c r="N552" s="169"/>
    </row>
    <row r="553" spans="1:14" ht="12.75">
      <c r="A553" s="133"/>
      <c r="B553" s="177"/>
      <c r="C553" s="62"/>
      <c r="D553" s="64" t="s">
        <v>585</v>
      </c>
      <c r="E553" s="84">
        <v>30</v>
      </c>
      <c r="F553" s="70"/>
      <c r="G553" s="70"/>
      <c r="H553" s="70"/>
      <c r="I553" s="69"/>
      <c r="J553" s="167"/>
      <c r="K553" s="168"/>
      <c r="L553" s="168"/>
      <c r="M553" s="168"/>
      <c r="N553" s="169"/>
    </row>
    <row r="554" spans="1:14" ht="12.75">
      <c r="A554" s="133"/>
      <c r="B554" s="177"/>
      <c r="C554" s="62"/>
      <c r="D554" s="64"/>
      <c r="E554" s="84"/>
      <c r="F554" s="70"/>
      <c r="G554" s="70"/>
      <c r="H554" s="70"/>
      <c r="I554" s="69"/>
      <c r="J554" s="167"/>
      <c r="K554" s="168"/>
      <c r="L554" s="168"/>
      <c r="M554" s="168"/>
      <c r="N554" s="169"/>
    </row>
    <row r="555" spans="1:14" ht="12.75">
      <c r="A555" s="133"/>
      <c r="B555" s="177"/>
      <c r="C555" s="62"/>
      <c r="D555" s="64"/>
      <c r="E555" s="84"/>
      <c r="F555" s="70"/>
      <c r="G555" s="70"/>
      <c r="H555" s="70"/>
      <c r="I555" s="69"/>
      <c r="J555" s="167"/>
      <c r="K555" s="168"/>
      <c r="L555" s="168"/>
      <c r="M555" s="168"/>
      <c r="N555" s="169"/>
    </row>
    <row r="556" spans="1:14" ht="12.75">
      <c r="A556" s="133"/>
      <c r="B556" s="177"/>
      <c r="C556" s="62"/>
      <c r="D556" s="64"/>
      <c r="E556" s="84"/>
      <c r="F556" s="70"/>
      <c r="G556" s="70"/>
      <c r="H556" s="70"/>
      <c r="I556" s="69"/>
      <c r="J556" s="167"/>
      <c r="K556" s="168"/>
      <c r="L556" s="168"/>
      <c r="M556" s="168"/>
      <c r="N556" s="169"/>
    </row>
    <row r="557" spans="1:14" ht="12.75">
      <c r="A557" s="133"/>
      <c r="B557" s="177"/>
      <c r="C557" s="62"/>
      <c r="D557" s="64"/>
      <c r="E557" s="70"/>
      <c r="F557" s="70"/>
      <c r="G557" s="70"/>
      <c r="H557" s="70"/>
      <c r="I557" s="69"/>
      <c r="J557" s="167"/>
      <c r="K557" s="168"/>
      <c r="L557" s="168"/>
      <c r="M557" s="168"/>
      <c r="N557" s="169"/>
    </row>
    <row r="558" spans="1:14" ht="12.75">
      <c r="A558" s="133"/>
      <c r="B558" s="177"/>
      <c r="C558" s="62"/>
      <c r="D558" s="64"/>
      <c r="E558" s="79"/>
      <c r="F558" s="70"/>
      <c r="G558" s="70"/>
      <c r="H558" s="70"/>
      <c r="I558" s="69"/>
      <c r="J558" s="167"/>
      <c r="K558" s="168"/>
      <c r="L558" s="168"/>
      <c r="M558" s="168"/>
      <c r="N558" s="169"/>
    </row>
    <row r="559" spans="1:14" ht="12.75">
      <c r="A559" s="133"/>
      <c r="B559" s="177"/>
      <c r="C559" s="62"/>
      <c r="D559" s="64"/>
      <c r="E559" s="70"/>
      <c r="F559" s="70"/>
      <c r="G559" s="70"/>
      <c r="H559" s="70"/>
      <c r="I559" s="69"/>
      <c r="J559" s="167"/>
      <c r="K559" s="168"/>
      <c r="L559" s="168"/>
      <c r="M559" s="168"/>
      <c r="N559" s="169"/>
    </row>
    <row r="560" spans="1:14" ht="12.75">
      <c r="A560" s="133"/>
      <c r="B560" s="177"/>
      <c r="C560" s="62"/>
      <c r="D560" s="64"/>
      <c r="E560" s="70"/>
      <c r="F560" s="70"/>
      <c r="G560" s="70"/>
      <c r="H560" s="70"/>
      <c r="I560" s="69"/>
      <c r="J560" s="167"/>
      <c r="K560" s="168"/>
      <c r="L560" s="168"/>
      <c r="M560" s="168"/>
      <c r="N560" s="169"/>
    </row>
    <row r="561" spans="1:14" ht="12.75">
      <c r="A561" s="133"/>
      <c r="B561" s="177"/>
      <c r="C561" s="62"/>
      <c r="D561" s="64"/>
      <c r="E561" s="70"/>
      <c r="F561" s="70"/>
      <c r="G561" s="70"/>
      <c r="H561" s="70"/>
      <c r="I561" s="69"/>
      <c r="J561" s="167"/>
      <c r="K561" s="168"/>
      <c r="L561" s="168"/>
      <c r="M561" s="168"/>
      <c r="N561" s="169"/>
    </row>
    <row r="562" spans="1:14" ht="12.75">
      <c r="A562" s="133"/>
      <c r="B562" s="177"/>
      <c r="C562" s="62"/>
      <c r="D562" s="64"/>
      <c r="E562" s="70"/>
      <c r="F562" s="70"/>
      <c r="G562" s="70"/>
      <c r="H562" s="70"/>
      <c r="I562" s="69"/>
      <c r="J562" s="167"/>
      <c r="K562" s="168"/>
      <c r="L562" s="168"/>
      <c r="M562" s="168"/>
      <c r="N562" s="169"/>
    </row>
    <row r="563" spans="1:14" ht="12.75">
      <c r="A563" s="133"/>
      <c r="B563" s="177"/>
      <c r="C563" s="62"/>
      <c r="D563" s="64"/>
      <c r="E563" s="70"/>
      <c r="F563" s="70"/>
      <c r="G563" s="70"/>
      <c r="H563" s="70"/>
      <c r="I563" s="69"/>
      <c r="J563" s="167"/>
      <c r="K563" s="168"/>
      <c r="L563" s="168"/>
      <c r="M563" s="168"/>
      <c r="N563" s="169"/>
    </row>
    <row r="564" spans="1:14" ht="12.75">
      <c r="A564" s="133"/>
      <c r="B564" s="177"/>
      <c r="C564" s="62"/>
      <c r="D564" s="64"/>
      <c r="E564" s="70"/>
      <c r="F564" s="70"/>
      <c r="G564" s="70"/>
      <c r="H564" s="70"/>
      <c r="I564" s="69"/>
      <c r="J564" s="167"/>
      <c r="K564" s="168"/>
      <c r="L564" s="168"/>
      <c r="M564" s="168"/>
      <c r="N564" s="169"/>
    </row>
    <row r="565" spans="1:14" ht="12.75">
      <c r="A565" s="133"/>
      <c r="B565" s="177"/>
      <c r="C565" s="62"/>
      <c r="D565" s="64"/>
      <c r="E565" s="70"/>
      <c r="F565" s="70"/>
      <c r="G565" s="70"/>
      <c r="H565" s="70"/>
      <c r="I565" s="69"/>
      <c r="J565" s="167"/>
      <c r="K565" s="168"/>
      <c r="L565" s="168"/>
      <c r="M565" s="168"/>
      <c r="N565" s="169"/>
    </row>
    <row r="566" spans="1:14" ht="12.75">
      <c r="A566" s="133"/>
      <c r="B566" s="177"/>
      <c r="C566" s="62"/>
      <c r="D566" s="64"/>
      <c r="E566" s="70"/>
      <c r="F566" s="68"/>
      <c r="G566" s="68"/>
      <c r="H566" s="68"/>
      <c r="I566" s="69"/>
      <c r="J566" s="167"/>
      <c r="K566" s="168"/>
      <c r="L566" s="168"/>
      <c r="M566" s="168"/>
      <c r="N566" s="169"/>
    </row>
    <row r="567" spans="1:14" ht="12.75">
      <c r="A567" s="133"/>
      <c r="B567" s="178"/>
      <c r="C567" s="62"/>
      <c r="D567" s="71"/>
      <c r="E567" s="72"/>
      <c r="F567" s="73"/>
      <c r="G567" s="73"/>
      <c r="H567" s="73"/>
      <c r="I567" s="69"/>
      <c r="J567" s="170"/>
      <c r="K567" s="171"/>
      <c r="L567" s="171"/>
      <c r="M567" s="171"/>
      <c r="N567" s="172"/>
    </row>
    <row r="570" spans="1:14" ht="12.75">
      <c r="A570" s="173" t="s">
        <v>359</v>
      </c>
      <c r="B570" s="173" t="s">
        <v>360</v>
      </c>
      <c r="C570" s="88"/>
      <c r="D570" s="175" t="s">
        <v>105</v>
      </c>
      <c r="E570" s="132" t="s">
        <v>106</v>
      </c>
      <c r="F570" s="132" t="s">
        <v>107</v>
      </c>
      <c r="G570" s="132" t="s">
        <v>108</v>
      </c>
      <c r="H570" s="132" t="s">
        <v>109</v>
      </c>
      <c r="I570" s="90"/>
      <c r="J570" s="175" t="s">
        <v>110</v>
      </c>
      <c r="K570" s="175"/>
      <c r="L570" s="175"/>
      <c r="M570" s="175"/>
      <c r="N570" s="175"/>
    </row>
    <row r="571" spans="1:14" ht="12.75">
      <c r="A571" s="174"/>
      <c r="B571" s="174"/>
      <c r="C571" s="88"/>
      <c r="D571" s="174"/>
      <c r="E571" s="131" t="s">
        <v>111</v>
      </c>
      <c r="F571" s="92"/>
      <c r="G571" s="92"/>
      <c r="H571" s="92"/>
      <c r="I571" s="93"/>
      <c r="J571" s="174"/>
      <c r="K571" s="174"/>
      <c r="L571" s="174"/>
      <c r="M571" s="174"/>
      <c r="N571" s="174"/>
    </row>
    <row r="572" spans="1:14" ht="12.75">
      <c r="A572" s="133">
        <v>49</v>
      </c>
      <c r="B572" s="176" t="s">
        <v>665</v>
      </c>
      <c r="C572" s="63"/>
      <c r="D572" s="64" t="s">
        <v>605</v>
      </c>
      <c r="E572" s="65">
        <v>170</v>
      </c>
      <c r="F572" s="66"/>
      <c r="G572" s="66"/>
      <c r="H572" s="66"/>
      <c r="I572" s="67"/>
      <c r="J572" s="164" t="s">
        <v>666</v>
      </c>
      <c r="K572" s="165"/>
      <c r="L572" s="165"/>
      <c r="M572" s="165"/>
      <c r="N572" s="166"/>
    </row>
    <row r="573" spans="1:14" ht="12.75">
      <c r="A573" s="133"/>
      <c r="B573" s="177"/>
      <c r="C573" s="62"/>
      <c r="D573" s="64" t="s">
        <v>586</v>
      </c>
      <c r="E573" s="65">
        <v>80</v>
      </c>
      <c r="F573" s="68"/>
      <c r="G573" s="68"/>
      <c r="H573" s="68"/>
      <c r="I573" s="69"/>
      <c r="J573" s="167"/>
      <c r="K573" s="168"/>
      <c r="L573" s="168"/>
      <c r="M573" s="168"/>
      <c r="N573" s="169"/>
    </row>
    <row r="574" spans="1:14" ht="12.75">
      <c r="A574" s="133"/>
      <c r="B574" s="177"/>
      <c r="C574" s="62"/>
      <c r="D574" s="64" t="s">
        <v>579</v>
      </c>
      <c r="E574" s="65">
        <v>10</v>
      </c>
      <c r="F574" s="70"/>
      <c r="G574" s="70"/>
      <c r="H574" s="70"/>
      <c r="I574" s="69"/>
      <c r="J574" s="167"/>
      <c r="K574" s="168"/>
      <c r="L574" s="168"/>
      <c r="M574" s="168"/>
      <c r="N574" s="169"/>
    </row>
    <row r="575" spans="1:14" ht="12.75">
      <c r="A575" s="133"/>
      <c r="B575" s="177"/>
      <c r="C575" s="62"/>
      <c r="D575" s="64" t="s">
        <v>119</v>
      </c>
      <c r="E575" s="84">
        <v>10</v>
      </c>
      <c r="F575" s="70"/>
      <c r="G575" s="70"/>
      <c r="H575" s="70"/>
      <c r="I575" s="69"/>
      <c r="J575" s="167"/>
      <c r="K575" s="168"/>
      <c r="L575" s="168"/>
      <c r="M575" s="168"/>
      <c r="N575" s="169"/>
    </row>
    <row r="576" spans="1:14" ht="12.75">
      <c r="A576" s="133"/>
      <c r="B576" s="177"/>
      <c r="C576" s="62"/>
      <c r="D576" s="64" t="s">
        <v>567</v>
      </c>
      <c r="E576" s="84">
        <v>3</v>
      </c>
      <c r="F576" s="70"/>
      <c r="G576" s="70"/>
      <c r="H576" s="70"/>
      <c r="I576" s="69"/>
      <c r="J576" s="167"/>
      <c r="K576" s="168"/>
      <c r="L576" s="168"/>
      <c r="M576" s="168"/>
      <c r="N576" s="169"/>
    </row>
    <row r="577" spans="1:14" ht="12.75">
      <c r="A577" s="133"/>
      <c r="B577" s="177"/>
      <c r="C577" s="62"/>
      <c r="D577" s="64" t="s">
        <v>116</v>
      </c>
      <c r="E577" s="84">
        <v>0.1</v>
      </c>
      <c r="F577" s="70"/>
      <c r="G577" s="70"/>
      <c r="H577" s="70"/>
      <c r="I577" s="69"/>
      <c r="J577" s="167"/>
      <c r="K577" s="168"/>
      <c r="L577" s="168"/>
      <c r="M577" s="168"/>
      <c r="N577" s="169"/>
    </row>
    <row r="578" spans="1:14" ht="12.75">
      <c r="A578" s="133"/>
      <c r="B578" s="177"/>
      <c r="C578" s="62"/>
      <c r="D578" s="64" t="s">
        <v>185</v>
      </c>
      <c r="E578" s="84" t="s">
        <v>170</v>
      </c>
      <c r="F578" s="70"/>
      <c r="G578" s="70"/>
      <c r="H578" s="70"/>
      <c r="I578" s="69"/>
      <c r="J578" s="167"/>
      <c r="K578" s="168"/>
      <c r="L578" s="168"/>
      <c r="M578" s="168"/>
      <c r="N578" s="169"/>
    </row>
    <row r="579" spans="1:14" ht="12.75">
      <c r="A579" s="133"/>
      <c r="B579" s="177"/>
      <c r="C579" s="62"/>
      <c r="D579" s="64" t="s">
        <v>544</v>
      </c>
      <c r="E579" s="84" t="s">
        <v>170</v>
      </c>
      <c r="F579" s="70"/>
      <c r="G579" s="70"/>
      <c r="H579" s="70"/>
      <c r="I579" s="69"/>
      <c r="J579" s="167"/>
      <c r="K579" s="168"/>
      <c r="L579" s="168"/>
      <c r="M579" s="168"/>
      <c r="N579" s="169"/>
    </row>
    <row r="580" spans="1:14" ht="12.75">
      <c r="A580" s="133"/>
      <c r="B580" s="177"/>
      <c r="C580" s="62"/>
      <c r="D580" s="64" t="s">
        <v>189</v>
      </c>
      <c r="E580" s="84" t="s">
        <v>170</v>
      </c>
      <c r="F580" s="70"/>
      <c r="G580" s="70"/>
      <c r="H580" s="70"/>
      <c r="I580" s="69"/>
      <c r="J580" s="167"/>
      <c r="K580" s="168"/>
      <c r="L580" s="168"/>
      <c r="M580" s="168"/>
      <c r="N580" s="169"/>
    </row>
    <row r="581" spans="1:14" ht="12.75">
      <c r="A581" s="133"/>
      <c r="B581" s="177"/>
      <c r="C581" s="62"/>
      <c r="D581" s="64" t="s">
        <v>188</v>
      </c>
      <c r="E581" s="84" t="s">
        <v>170</v>
      </c>
      <c r="F581" s="70"/>
      <c r="G581" s="70"/>
      <c r="H581" s="70"/>
      <c r="I581" s="69"/>
      <c r="J581" s="167"/>
      <c r="K581" s="168"/>
      <c r="L581" s="168"/>
      <c r="M581" s="168"/>
      <c r="N581" s="169"/>
    </row>
    <row r="582" spans="1:14" ht="12.75">
      <c r="A582" s="133"/>
      <c r="B582" s="177"/>
      <c r="C582" s="62"/>
      <c r="D582" s="64" t="s">
        <v>588</v>
      </c>
      <c r="E582" s="70">
        <v>10</v>
      </c>
      <c r="F582" s="70"/>
      <c r="G582" s="70"/>
      <c r="H582" s="70"/>
      <c r="I582" s="69"/>
      <c r="J582" s="167"/>
      <c r="K582" s="168"/>
      <c r="L582" s="168"/>
      <c r="M582" s="168"/>
      <c r="N582" s="169"/>
    </row>
    <row r="583" spans="1:14" ht="12.75">
      <c r="A583" s="133"/>
      <c r="B583" s="177"/>
      <c r="C583" s="62"/>
      <c r="D583" s="64"/>
      <c r="E583" s="79"/>
      <c r="F583" s="70"/>
      <c r="G583" s="70"/>
      <c r="H583" s="70"/>
      <c r="I583" s="69"/>
      <c r="J583" s="167"/>
      <c r="K583" s="168"/>
      <c r="L583" s="168"/>
      <c r="M583" s="168"/>
      <c r="N583" s="169"/>
    </row>
    <row r="584" spans="1:14" ht="12.75">
      <c r="A584" s="133"/>
      <c r="B584" s="177"/>
      <c r="C584" s="62"/>
      <c r="D584" s="64"/>
      <c r="E584" s="70"/>
      <c r="F584" s="70"/>
      <c r="G584" s="70"/>
      <c r="H584" s="70"/>
      <c r="I584" s="69"/>
      <c r="J584" s="167"/>
      <c r="K584" s="168"/>
      <c r="L584" s="168"/>
      <c r="M584" s="168"/>
      <c r="N584" s="169"/>
    </row>
    <row r="585" spans="1:14" ht="12.75">
      <c r="A585" s="133"/>
      <c r="B585" s="177"/>
      <c r="C585" s="62"/>
      <c r="D585" s="64"/>
      <c r="E585" s="70"/>
      <c r="F585" s="70"/>
      <c r="G585" s="70"/>
      <c r="H585" s="70"/>
      <c r="I585" s="69"/>
      <c r="J585" s="167"/>
      <c r="K585" s="168"/>
      <c r="L585" s="168"/>
      <c r="M585" s="168"/>
      <c r="N585" s="169"/>
    </row>
    <row r="586" spans="1:14" ht="12.75">
      <c r="A586" s="133"/>
      <c r="B586" s="177"/>
      <c r="C586" s="62"/>
      <c r="D586" s="64"/>
      <c r="E586" s="70"/>
      <c r="F586" s="70"/>
      <c r="G586" s="70"/>
      <c r="H586" s="70"/>
      <c r="I586" s="69"/>
      <c r="J586" s="167"/>
      <c r="K586" s="168"/>
      <c r="L586" s="168"/>
      <c r="M586" s="168"/>
      <c r="N586" s="169"/>
    </row>
    <row r="587" spans="1:14" ht="12.75">
      <c r="A587" s="133"/>
      <c r="B587" s="177"/>
      <c r="C587" s="62"/>
      <c r="D587" s="64"/>
      <c r="E587" s="70"/>
      <c r="F587" s="70"/>
      <c r="G587" s="70"/>
      <c r="H587" s="70"/>
      <c r="I587" s="69"/>
      <c r="J587" s="167"/>
      <c r="K587" s="168"/>
      <c r="L587" s="168"/>
      <c r="M587" s="168"/>
      <c r="N587" s="169"/>
    </row>
    <row r="588" spans="1:14" ht="12.75">
      <c r="A588" s="133"/>
      <c r="B588" s="177"/>
      <c r="C588" s="62"/>
      <c r="D588" s="64"/>
      <c r="E588" s="70"/>
      <c r="F588" s="70"/>
      <c r="G588" s="70"/>
      <c r="H588" s="70"/>
      <c r="I588" s="69"/>
      <c r="J588" s="167"/>
      <c r="K588" s="168"/>
      <c r="L588" s="168"/>
      <c r="M588" s="168"/>
      <c r="N588" s="169"/>
    </row>
    <row r="589" spans="1:14" ht="12.75">
      <c r="A589" s="133"/>
      <c r="B589" s="177"/>
      <c r="C589" s="62"/>
      <c r="D589" s="64"/>
      <c r="E589" s="70"/>
      <c r="F589" s="70"/>
      <c r="G589" s="70"/>
      <c r="H589" s="70"/>
      <c r="I589" s="69"/>
      <c r="J589" s="167"/>
      <c r="K589" s="168"/>
      <c r="L589" s="168"/>
      <c r="M589" s="168"/>
      <c r="N589" s="169"/>
    </row>
    <row r="590" spans="1:14" ht="12.75">
      <c r="A590" s="133"/>
      <c r="B590" s="177"/>
      <c r="C590" s="62"/>
      <c r="D590" s="64"/>
      <c r="E590" s="70"/>
      <c r="F590" s="70"/>
      <c r="G590" s="70"/>
      <c r="H590" s="70"/>
      <c r="I590" s="69"/>
      <c r="J590" s="167"/>
      <c r="K590" s="168"/>
      <c r="L590" s="168"/>
      <c r="M590" s="168"/>
      <c r="N590" s="169"/>
    </row>
    <row r="591" spans="1:14" ht="12.75">
      <c r="A591" s="133"/>
      <c r="B591" s="177"/>
      <c r="C591" s="62"/>
      <c r="D591" s="64"/>
      <c r="E591" s="70"/>
      <c r="F591" s="68"/>
      <c r="G591" s="68"/>
      <c r="H591" s="68"/>
      <c r="I591" s="69"/>
      <c r="J591" s="167"/>
      <c r="K591" s="168"/>
      <c r="L591" s="168"/>
      <c r="M591" s="168"/>
      <c r="N591" s="169"/>
    </row>
    <row r="592" spans="1:14" ht="12.75">
      <c r="A592" s="133"/>
      <c r="B592" s="178"/>
      <c r="C592" s="62"/>
      <c r="D592" s="71"/>
      <c r="E592" s="72"/>
      <c r="F592" s="73"/>
      <c r="G592" s="73"/>
      <c r="H592" s="73"/>
      <c r="I592" s="69"/>
      <c r="J592" s="170"/>
      <c r="K592" s="171"/>
      <c r="L592" s="171"/>
      <c r="M592" s="171"/>
      <c r="N592" s="172"/>
    </row>
    <row r="595" spans="1:14" ht="12.75">
      <c r="A595" s="173" t="s">
        <v>359</v>
      </c>
      <c r="B595" s="173" t="s">
        <v>360</v>
      </c>
      <c r="C595" s="88"/>
      <c r="D595" s="175" t="s">
        <v>105</v>
      </c>
      <c r="E595" s="132" t="s">
        <v>106</v>
      </c>
      <c r="F595" s="132" t="s">
        <v>107</v>
      </c>
      <c r="G595" s="132" t="s">
        <v>108</v>
      </c>
      <c r="H595" s="132" t="s">
        <v>109</v>
      </c>
      <c r="I595" s="90"/>
      <c r="J595" s="175" t="s">
        <v>110</v>
      </c>
      <c r="K595" s="175"/>
      <c r="L595" s="175"/>
      <c r="M595" s="175"/>
      <c r="N595" s="175"/>
    </row>
    <row r="596" spans="1:14" ht="12.75">
      <c r="A596" s="174"/>
      <c r="B596" s="174"/>
      <c r="C596" s="88"/>
      <c r="D596" s="174"/>
      <c r="E596" s="131" t="s">
        <v>111</v>
      </c>
      <c r="F596" s="92"/>
      <c r="G596" s="92"/>
      <c r="H596" s="92"/>
      <c r="I596" s="93"/>
      <c r="J596" s="174"/>
      <c r="K596" s="174"/>
      <c r="L596" s="174"/>
      <c r="M596" s="174"/>
      <c r="N596" s="174"/>
    </row>
    <row r="597" spans="1:14" ht="12.75">
      <c r="A597" s="133">
        <v>50</v>
      </c>
      <c r="B597" s="176" t="s">
        <v>671</v>
      </c>
      <c r="C597" s="63"/>
      <c r="D597" s="64" t="s">
        <v>266</v>
      </c>
      <c r="E597" s="65">
        <v>170</v>
      </c>
      <c r="F597" s="66"/>
      <c r="G597" s="66"/>
      <c r="H597" s="66"/>
      <c r="I597" s="67"/>
      <c r="J597" s="164" t="s">
        <v>672</v>
      </c>
      <c r="K597" s="165"/>
      <c r="L597" s="165"/>
      <c r="M597" s="165"/>
      <c r="N597" s="166"/>
    </row>
    <row r="598" spans="1:14" ht="12.75">
      <c r="A598" s="133"/>
      <c r="B598" s="177"/>
      <c r="C598" s="62"/>
      <c r="D598" s="64" t="s">
        <v>579</v>
      </c>
      <c r="E598" s="65">
        <v>10</v>
      </c>
      <c r="F598" s="68"/>
      <c r="G598" s="68"/>
      <c r="H598" s="68"/>
      <c r="I598" s="69"/>
      <c r="J598" s="167"/>
      <c r="K598" s="168"/>
      <c r="L598" s="168"/>
      <c r="M598" s="168"/>
      <c r="N598" s="169"/>
    </row>
    <row r="599" spans="1:14" ht="12.75">
      <c r="A599" s="133"/>
      <c r="B599" s="177"/>
      <c r="C599" s="62"/>
      <c r="D599" s="64" t="s">
        <v>119</v>
      </c>
      <c r="E599" s="65">
        <v>10</v>
      </c>
      <c r="F599" s="70"/>
      <c r="G599" s="70"/>
      <c r="H599" s="70"/>
      <c r="I599" s="69"/>
      <c r="J599" s="167"/>
      <c r="K599" s="168"/>
      <c r="L599" s="168"/>
      <c r="M599" s="168"/>
      <c r="N599" s="169"/>
    </row>
    <row r="600" spans="1:14" ht="12.75">
      <c r="A600" s="133"/>
      <c r="B600" s="177"/>
      <c r="C600" s="62"/>
      <c r="D600" s="64" t="s">
        <v>567</v>
      </c>
      <c r="E600" s="84">
        <v>3</v>
      </c>
      <c r="F600" s="70"/>
      <c r="G600" s="70"/>
      <c r="H600" s="70"/>
      <c r="I600" s="69"/>
      <c r="J600" s="167"/>
      <c r="K600" s="168"/>
      <c r="L600" s="168"/>
      <c r="M600" s="168"/>
      <c r="N600" s="169"/>
    </row>
    <row r="601" spans="1:14" ht="12.75">
      <c r="A601" s="133"/>
      <c r="B601" s="177"/>
      <c r="C601" s="62"/>
      <c r="D601" s="64" t="s">
        <v>116</v>
      </c>
      <c r="E601" s="84">
        <v>0.1</v>
      </c>
      <c r="F601" s="70"/>
      <c r="G601" s="70"/>
      <c r="H601" s="70"/>
      <c r="I601" s="69"/>
      <c r="J601" s="167"/>
      <c r="K601" s="168"/>
      <c r="L601" s="168"/>
      <c r="M601" s="168"/>
      <c r="N601" s="169"/>
    </row>
    <row r="602" spans="1:14" ht="12.75">
      <c r="A602" s="133"/>
      <c r="B602" s="177"/>
      <c r="C602" s="62"/>
      <c r="D602" s="64" t="s">
        <v>189</v>
      </c>
      <c r="E602" s="84" t="s">
        <v>170</v>
      </c>
      <c r="F602" s="70"/>
      <c r="G602" s="70"/>
      <c r="H602" s="70"/>
      <c r="I602" s="69"/>
      <c r="J602" s="167"/>
      <c r="K602" s="168"/>
      <c r="L602" s="168"/>
      <c r="M602" s="168"/>
      <c r="N602" s="169"/>
    </row>
    <row r="603" spans="1:14" ht="12.75">
      <c r="A603" s="133"/>
      <c r="B603" s="177"/>
      <c r="C603" s="62"/>
      <c r="D603" s="64" t="s">
        <v>602</v>
      </c>
      <c r="E603" s="84" t="s">
        <v>170</v>
      </c>
      <c r="F603" s="70"/>
      <c r="G603" s="70"/>
      <c r="H603" s="70"/>
      <c r="I603" s="69"/>
      <c r="J603" s="167"/>
      <c r="K603" s="168"/>
      <c r="L603" s="168"/>
      <c r="M603" s="168"/>
      <c r="N603" s="169"/>
    </row>
    <row r="604" spans="1:14" ht="12.75">
      <c r="A604" s="133"/>
      <c r="B604" s="177"/>
      <c r="C604" s="62"/>
      <c r="D604" s="64" t="s">
        <v>580</v>
      </c>
      <c r="E604" s="84" t="s">
        <v>170</v>
      </c>
      <c r="F604" s="70"/>
      <c r="G604" s="70"/>
      <c r="H604" s="70"/>
      <c r="I604" s="69"/>
      <c r="J604" s="167"/>
      <c r="K604" s="168"/>
      <c r="L604" s="168"/>
      <c r="M604" s="168"/>
      <c r="N604" s="169"/>
    </row>
    <row r="605" spans="1:14" ht="12.75">
      <c r="A605" s="133"/>
      <c r="B605" s="177"/>
      <c r="C605" s="62"/>
      <c r="D605" s="64" t="s">
        <v>169</v>
      </c>
      <c r="E605" s="84" t="s">
        <v>170</v>
      </c>
      <c r="F605" s="70"/>
      <c r="G605" s="70"/>
      <c r="H605" s="70"/>
      <c r="I605" s="69"/>
      <c r="J605" s="167"/>
      <c r="K605" s="168"/>
      <c r="L605" s="168"/>
      <c r="M605" s="168"/>
      <c r="N605" s="169"/>
    </row>
    <row r="606" spans="1:14" ht="12.75">
      <c r="A606" s="133"/>
      <c r="B606" s="177"/>
      <c r="C606" s="62"/>
      <c r="D606" s="64" t="s">
        <v>544</v>
      </c>
      <c r="E606" s="84" t="s">
        <v>170</v>
      </c>
      <c r="F606" s="70"/>
      <c r="G606" s="70"/>
      <c r="H606" s="70"/>
      <c r="I606" s="69"/>
      <c r="J606" s="167"/>
      <c r="K606" s="168"/>
      <c r="L606" s="168"/>
      <c r="M606" s="168"/>
      <c r="N606" s="169"/>
    </row>
    <row r="607" spans="1:14" ht="12.75">
      <c r="A607" s="133"/>
      <c r="B607" s="177"/>
      <c r="C607" s="62"/>
      <c r="D607" s="64"/>
      <c r="E607" s="70"/>
      <c r="F607" s="70"/>
      <c r="G607" s="70"/>
      <c r="H607" s="70"/>
      <c r="I607" s="69"/>
      <c r="J607" s="167"/>
      <c r="K607" s="168"/>
      <c r="L607" s="168"/>
      <c r="M607" s="168"/>
      <c r="N607" s="169"/>
    </row>
    <row r="608" spans="1:14" ht="12.75">
      <c r="A608" s="133"/>
      <c r="B608" s="177"/>
      <c r="C608" s="62"/>
      <c r="D608" s="64" t="s">
        <v>582</v>
      </c>
      <c r="E608" s="79">
        <v>270</v>
      </c>
      <c r="F608" s="70"/>
      <c r="G608" s="70"/>
      <c r="H608" s="70"/>
      <c r="I608" s="69"/>
      <c r="J608" s="167"/>
      <c r="K608" s="168"/>
      <c r="L608" s="168"/>
      <c r="M608" s="168"/>
      <c r="N608" s="169"/>
    </row>
    <row r="609" spans="1:14" ht="12.75">
      <c r="A609" s="133"/>
      <c r="B609" s="177"/>
      <c r="C609" s="62"/>
      <c r="D609" s="64"/>
      <c r="E609" s="70"/>
      <c r="F609" s="70"/>
      <c r="G609" s="70"/>
      <c r="H609" s="70"/>
      <c r="I609" s="69"/>
      <c r="J609" s="167"/>
      <c r="K609" s="168"/>
      <c r="L609" s="168"/>
      <c r="M609" s="168"/>
      <c r="N609" s="169"/>
    </row>
    <row r="610" spans="1:14" ht="12.75">
      <c r="A610" s="133"/>
      <c r="B610" s="177"/>
      <c r="C610" s="62"/>
      <c r="D610" s="64"/>
      <c r="E610" s="70"/>
      <c r="F610" s="70"/>
      <c r="G610" s="70"/>
      <c r="H610" s="70"/>
      <c r="I610" s="69"/>
      <c r="J610" s="167"/>
      <c r="K610" s="168"/>
      <c r="L610" s="168"/>
      <c r="M610" s="168"/>
      <c r="N610" s="169"/>
    </row>
    <row r="611" spans="1:14" ht="12.75">
      <c r="A611" s="133"/>
      <c r="B611" s="177"/>
      <c r="C611" s="62"/>
      <c r="D611" s="64"/>
      <c r="E611" s="70"/>
      <c r="F611" s="70"/>
      <c r="G611" s="70"/>
      <c r="H611" s="70"/>
      <c r="I611" s="69"/>
      <c r="J611" s="167"/>
      <c r="K611" s="168"/>
      <c r="L611" s="168"/>
      <c r="M611" s="168"/>
      <c r="N611" s="169"/>
    </row>
    <row r="612" spans="1:14" ht="12.75">
      <c r="A612" s="133"/>
      <c r="B612" s="177"/>
      <c r="C612" s="62"/>
      <c r="D612" s="64"/>
      <c r="E612" s="70"/>
      <c r="F612" s="70"/>
      <c r="G612" s="70"/>
      <c r="H612" s="70"/>
      <c r="I612" s="69"/>
      <c r="J612" s="167"/>
      <c r="K612" s="168"/>
      <c r="L612" s="168"/>
      <c r="M612" s="168"/>
      <c r="N612" s="169"/>
    </row>
    <row r="613" spans="1:14" ht="12.75">
      <c r="A613" s="133"/>
      <c r="B613" s="177"/>
      <c r="C613" s="62"/>
      <c r="D613" s="64"/>
      <c r="E613" s="70"/>
      <c r="F613" s="70"/>
      <c r="G613" s="70"/>
      <c r="H613" s="70"/>
      <c r="I613" s="69"/>
      <c r="J613" s="167"/>
      <c r="K613" s="168"/>
      <c r="L613" s="168"/>
      <c r="M613" s="168"/>
      <c r="N613" s="169"/>
    </row>
    <row r="614" spans="1:14" ht="12.75">
      <c r="A614" s="133"/>
      <c r="B614" s="177"/>
      <c r="C614" s="62"/>
      <c r="D614" s="64"/>
      <c r="E614" s="70"/>
      <c r="F614" s="70"/>
      <c r="G614" s="70"/>
      <c r="H614" s="70"/>
      <c r="I614" s="69"/>
      <c r="J614" s="167"/>
      <c r="K614" s="168"/>
      <c r="L614" s="168"/>
      <c r="M614" s="168"/>
      <c r="N614" s="169"/>
    </row>
    <row r="615" spans="1:14" ht="12.75">
      <c r="A615" s="133"/>
      <c r="B615" s="177"/>
      <c r="C615" s="62"/>
      <c r="D615" s="64"/>
      <c r="E615" s="70"/>
      <c r="F615" s="70"/>
      <c r="G615" s="70"/>
      <c r="H615" s="70"/>
      <c r="I615" s="69"/>
      <c r="J615" s="167"/>
      <c r="K615" s="168"/>
      <c r="L615" s="168"/>
      <c r="M615" s="168"/>
      <c r="N615" s="169"/>
    </row>
    <row r="616" spans="1:14" ht="12.75">
      <c r="A616" s="133"/>
      <c r="B616" s="177"/>
      <c r="C616" s="62"/>
      <c r="D616" s="64"/>
      <c r="E616" s="70"/>
      <c r="F616" s="68"/>
      <c r="G616" s="68"/>
      <c r="H616" s="68"/>
      <c r="I616" s="69"/>
      <c r="J616" s="167"/>
      <c r="K616" s="168"/>
      <c r="L616" s="168"/>
      <c r="M616" s="168"/>
      <c r="N616" s="169"/>
    </row>
    <row r="617" spans="1:14" ht="12.75">
      <c r="A617" s="133"/>
      <c r="B617" s="178"/>
      <c r="C617" s="62"/>
      <c r="D617" s="71"/>
      <c r="E617" s="72"/>
      <c r="F617" s="73"/>
      <c r="G617" s="73"/>
      <c r="H617" s="73"/>
      <c r="I617" s="69"/>
      <c r="J617" s="170"/>
      <c r="K617" s="171"/>
      <c r="L617" s="171"/>
      <c r="M617" s="171"/>
      <c r="N617" s="172"/>
    </row>
    <row r="620" spans="1:14" ht="12.75">
      <c r="A620" s="173" t="s">
        <v>359</v>
      </c>
      <c r="B620" s="173" t="s">
        <v>360</v>
      </c>
      <c r="C620" s="88"/>
      <c r="D620" s="175" t="s">
        <v>105</v>
      </c>
      <c r="E620" s="132" t="s">
        <v>106</v>
      </c>
      <c r="F620" s="132" t="s">
        <v>107</v>
      </c>
      <c r="G620" s="132" t="s">
        <v>108</v>
      </c>
      <c r="H620" s="132" t="s">
        <v>109</v>
      </c>
      <c r="I620" s="90"/>
      <c r="J620" s="175" t="s">
        <v>110</v>
      </c>
      <c r="K620" s="175"/>
      <c r="L620" s="175"/>
      <c r="M620" s="175"/>
      <c r="N620" s="175"/>
    </row>
    <row r="621" spans="1:14" ht="12.75">
      <c r="A621" s="174"/>
      <c r="B621" s="174"/>
      <c r="C621" s="88"/>
      <c r="D621" s="174"/>
      <c r="E621" s="131" t="s">
        <v>111</v>
      </c>
      <c r="F621" s="92"/>
      <c r="G621" s="92"/>
      <c r="H621" s="92"/>
      <c r="I621" s="93"/>
      <c r="J621" s="174"/>
      <c r="K621" s="174"/>
      <c r="L621" s="174"/>
      <c r="M621" s="174"/>
      <c r="N621" s="174"/>
    </row>
    <row r="622" spans="1:14" ht="12.75">
      <c r="A622" s="133">
        <v>51</v>
      </c>
      <c r="B622" s="176" t="s">
        <v>687</v>
      </c>
      <c r="C622" s="63"/>
      <c r="D622" s="64" t="s">
        <v>592</v>
      </c>
      <c r="E622" s="65">
        <v>170</v>
      </c>
      <c r="F622" s="66" t="s">
        <v>113</v>
      </c>
      <c r="G622" s="66" t="s">
        <v>113</v>
      </c>
      <c r="H622" s="66" t="s">
        <v>113</v>
      </c>
      <c r="I622" s="67"/>
      <c r="J622" s="164" t="s">
        <v>662</v>
      </c>
      <c r="K622" s="165"/>
      <c r="L622" s="165"/>
      <c r="M622" s="165"/>
      <c r="N622" s="166"/>
    </row>
    <row r="623" spans="1:14" ht="12.75">
      <c r="A623" s="133"/>
      <c r="B623" s="177"/>
      <c r="C623" s="62"/>
      <c r="D623" s="64" t="s">
        <v>119</v>
      </c>
      <c r="E623" s="65">
        <v>20</v>
      </c>
      <c r="F623" s="68" t="e">
        <f>+((+#REF!*4)*100)/#REF!</f>
        <v>#REF!</v>
      </c>
      <c r="G623" s="68" t="e">
        <f>+((+#REF!*4)*100)/#REF!</f>
        <v>#REF!</v>
      </c>
      <c r="H623" s="68" t="e">
        <f>+((+#REF!*4)*100)/#REF!</f>
        <v>#REF!</v>
      </c>
      <c r="I623" s="69"/>
      <c r="J623" s="167"/>
      <c r="K623" s="168"/>
      <c r="L623" s="168"/>
      <c r="M623" s="168"/>
      <c r="N623" s="169"/>
    </row>
    <row r="624" spans="1:14" ht="12.75">
      <c r="A624" s="133"/>
      <c r="B624" s="177"/>
      <c r="C624" s="62"/>
      <c r="D624" s="64" t="s">
        <v>211</v>
      </c>
      <c r="E624" s="65">
        <v>3</v>
      </c>
      <c r="F624" s="70" t="e">
        <f>+((+#REF!*4)*100)/#REF!</f>
        <v>#REF!</v>
      </c>
      <c r="G624" s="70" t="e">
        <f>+((+#REF!*4)*100)/#REF!</f>
        <v>#REF!</v>
      </c>
      <c r="H624" s="70" t="e">
        <f>+((+#REF!*4)*100)/#REF!</f>
        <v>#REF!</v>
      </c>
      <c r="I624" s="69"/>
      <c r="J624" s="167"/>
      <c r="K624" s="168"/>
      <c r="L624" s="168"/>
      <c r="M624" s="168"/>
      <c r="N624" s="169"/>
    </row>
    <row r="625" spans="1:14" ht="12.75">
      <c r="A625" s="133"/>
      <c r="B625" s="177"/>
      <c r="C625" s="62"/>
      <c r="D625" s="64" t="s">
        <v>116</v>
      </c>
      <c r="E625" s="65">
        <v>0.2</v>
      </c>
      <c r="F625" s="70" t="e">
        <f>+((+#REF!*4)*100)/#REF!</f>
        <v>#REF!</v>
      </c>
      <c r="G625" s="70" t="e">
        <f>+((+#REF!*4)*100)/#REF!</f>
        <v>#REF!</v>
      </c>
      <c r="H625" s="70" t="e">
        <f>+((+#REF!*4)*100)/#REF!</f>
        <v>#REF!</v>
      </c>
      <c r="I625" s="69"/>
      <c r="J625" s="167"/>
      <c r="K625" s="168"/>
      <c r="L625" s="168"/>
      <c r="M625" s="168"/>
      <c r="N625" s="169"/>
    </row>
    <row r="626" spans="1:14" ht="12.75">
      <c r="A626" s="133"/>
      <c r="B626" s="177"/>
      <c r="C626" s="62"/>
      <c r="D626" s="64" t="s">
        <v>117</v>
      </c>
      <c r="E626" s="65">
        <v>1</v>
      </c>
      <c r="F626" s="70" t="e">
        <f>+((+#REF!*4)*100)/#REF!</f>
        <v>#REF!</v>
      </c>
      <c r="G626" s="70" t="e">
        <f>+((+#REF!*4)*100)/#REF!</f>
        <v>#REF!</v>
      </c>
      <c r="H626" s="70" t="e">
        <f>+((+#REF!*4)*100)/#REF!</f>
        <v>#REF!</v>
      </c>
      <c r="I626" s="69"/>
      <c r="J626" s="167"/>
      <c r="K626" s="168"/>
      <c r="L626" s="168"/>
      <c r="M626" s="168"/>
      <c r="N626" s="169"/>
    </row>
    <row r="627" spans="1:14" ht="12.75">
      <c r="A627" s="133"/>
      <c r="B627" s="177"/>
      <c r="C627" s="62"/>
      <c r="D627" s="64" t="s">
        <v>271</v>
      </c>
      <c r="E627" s="80" t="s">
        <v>170</v>
      </c>
      <c r="F627" s="70" t="e">
        <f>+((+#REF!*4)*100)/#REF!</f>
        <v>#REF!</v>
      </c>
      <c r="G627" s="70" t="e">
        <f>+((+#REF!*4)*100)/#REF!</f>
        <v>#REF!</v>
      </c>
      <c r="H627" s="70" t="e">
        <f>+((+#REF!*4)*100)/#REF!</f>
        <v>#REF!</v>
      </c>
      <c r="I627" s="69"/>
      <c r="J627" s="167"/>
      <c r="K627" s="168"/>
      <c r="L627" s="168"/>
      <c r="M627" s="168"/>
      <c r="N627" s="169"/>
    </row>
    <row r="628" spans="1:14" ht="12.75">
      <c r="A628" s="133"/>
      <c r="B628" s="177"/>
      <c r="C628" s="62"/>
      <c r="D628" s="64" t="s">
        <v>196</v>
      </c>
      <c r="E628" s="65">
        <v>45</v>
      </c>
      <c r="F628" s="70" t="e">
        <f>+((+#REF!*4)*100)/#REF!</f>
        <v>#REF!</v>
      </c>
      <c r="G628" s="70" t="e">
        <f>+((+#REF!*4)*100)/#REF!</f>
        <v>#REF!</v>
      </c>
      <c r="H628" s="70" t="e">
        <f>+((+#REF!*4)*100)/#REF!</f>
        <v>#REF!</v>
      </c>
      <c r="I628" s="69"/>
      <c r="J628" s="167"/>
      <c r="K628" s="168"/>
      <c r="L628" s="168"/>
      <c r="M628" s="168"/>
      <c r="N628" s="169"/>
    </row>
    <row r="629" spans="1:14" ht="12.75">
      <c r="A629" s="133"/>
      <c r="B629" s="177"/>
      <c r="C629" s="62"/>
      <c r="D629" s="64"/>
      <c r="E629" s="65"/>
      <c r="F629" s="70" t="e">
        <f>+((+#REF!*4)*100)/#REF!</f>
        <v>#REF!</v>
      </c>
      <c r="G629" s="70" t="e">
        <f>+((+#REF!*4)*100)/#REF!</f>
        <v>#REF!</v>
      </c>
      <c r="H629" s="70" t="e">
        <f>+((+#REF!*4)*100)/#REF!</f>
        <v>#REF!</v>
      </c>
      <c r="I629" s="69"/>
      <c r="J629" s="167"/>
      <c r="K629" s="168"/>
      <c r="L629" s="168"/>
      <c r="M629" s="168"/>
      <c r="N629" s="169"/>
    </row>
    <row r="630" spans="1:14" ht="12.75">
      <c r="A630" s="133"/>
      <c r="B630" s="177"/>
      <c r="C630" s="62"/>
      <c r="D630" s="64" t="s">
        <v>227</v>
      </c>
      <c r="E630" s="65">
        <v>270</v>
      </c>
      <c r="F630" s="70" t="e">
        <f>+((+#REF!*4)*100)/#REF!</f>
        <v>#REF!</v>
      </c>
      <c r="G630" s="70" t="e">
        <f>+((+#REF!*4)*100)/#REF!</f>
        <v>#REF!</v>
      </c>
      <c r="H630" s="70" t="e">
        <f>+((+#REF!*4)*100)/#REF!</f>
        <v>#REF!</v>
      </c>
      <c r="I630" s="69"/>
      <c r="J630" s="167"/>
      <c r="K630" s="168"/>
      <c r="L630" s="168"/>
      <c r="M630" s="168"/>
      <c r="N630" s="169"/>
    </row>
    <row r="631" spans="1:14" ht="12.75">
      <c r="A631" s="133"/>
      <c r="B631" s="177"/>
      <c r="C631" s="62"/>
      <c r="D631" s="64" t="s">
        <v>116</v>
      </c>
      <c r="E631" s="65">
        <v>0.2</v>
      </c>
      <c r="F631" s="70" t="e">
        <f>+((+#REF!*4)*100)/#REF!</f>
        <v>#REF!</v>
      </c>
      <c r="G631" s="70" t="e">
        <f>+((+#REF!*4)*100)/#REF!</f>
        <v>#REF!</v>
      </c>
      <c r="H631" s="70" t="e">
        <f>+((+#REF!*4)*100)/#REF!</f>
        <v>#REF!</v>
      </c>
      <c r="I631" s="69"/>
      <c r="J631" s="167"/>
      <c r="K631" s="168"/>
      <c r="L631" s="168"/>
      <c r="M631" s="168"/>
      <c r="N631" s="169"/>
    </row>
    <row r="632" spans="1:14" ht="12.75">
      <c r="A632" s="133"/>
      <c r="B632" s="177"/>
      <c r="C632" s="62"/>
      <c r="D632" s="64" t="s">
        <v>249</v>
      </c>
      <c r="E632" s="65">
        <v>50</v>
      </c>
      <c r="F632" s="70" t="e">
        <f>+((+#REF!*4)*100)/#REF!</f>
        <v>#REF!</v>
      </c>
      <c r="G632" s="70" t="e">
        <f>+((+#REF!*4)*100)/#REF!</f>
        <v>#REF!</v>
      </c>
      <c r="H632" s="70" t="e">
        <f>+((+#REF!*4)*100)/#REF!</f>
        <v>#REF!</v>
      </c>
      <c r="I632" s="69"/>
      <c r="J632" s="167"/>
      <c r="K632" s="168"/>
      <c r="L632" s="168"/>
      <c r="M632" s="168"/>
      <c r="N632" s="169"/>
    </row>
    <row r="633" spans="1:14" ht="12.75">
      <c r="A633" s="133"/>
      <c r="B633" s="177"/>
      <c r="C633" s="62"/>
      <c r="D633" s="64" t="s">
        <v>173</v>
      </c>
      <c r="E633" s="65">
        <v>50</v>
      </c>
      <c r="F633" s="70" t="e">
        <f>+((+#REF!*4)*100)/#REF!</f>
        <v>#REF!</v>
      </c>
      <c r="G633" s="70" t="e">
        <f>+((+#REF!*4)*100)/#REF!</f>
        <v>#REF!</v>
      </c>
      <c r="H633" s="70" t="e">
        <f>+((+#REF!*4)*100)/#REF!</f>
        <v>#REF!</v>
      </c>
      <c r="I633" s="69"/>
      <c r="J633" s="167"/>
      <c r="K633" s="168"/>
      <c r="L633" s="168"/>
      <c r="M633" s="168"/>
      <c r="N633" s="169"/>
    </row>
    <row r="634" spans="1:14" ht="12.75">
      <c r="A634" s="133"/>
      <c r="B634" s="177"/>
      <c r="C634" s="62"/>
      <c r="D634" s="64" t="s">
        <v>195</v>
      </c>
      <c r="E634" s="65">
        <v>50</v>
      </c>
      <c r="F634" s="70" t="e">
        <f>+((+#REF!*4)*100)/#REF!</f>
        <v>#REF!</v>
      </c>
      <c r="G634" s="70" t="e">
        <f>+((+#REF!*4)*100)/#REF!</f>
        <v>#REF!</v>
      </c>
      <c r="H634" s="70" t="e">
        <f>+((+#REF!*4)*100)/#REF!</f>
        <v>#REF!</v>
      </c>
      <c r="I634" s="69"/>
      <c r="J634" s="167"/>
      <c r="K634" s="168"/>
      <c r="L634" s="168"/>
      <c r="M634" s="168"/>
      <c r="N634" s="169"/>
    </row>
    <row r="635" spans="1:14" ht="12.75">
      <c r="A635" s="133"/>
      <c r="B635" s="177"/>
      <c r="C635" s="62"/>
      <c r="D635" s="64" t="s">
        <v>223</v>
      </c>
      <c r="E635" s="65">
        <v>5</v>
      </c>
      <c r="F635" s="70" t="e">
        <f>+((+#REF!*4)*100)/#REF!</f>
        <v>#REF!</v>
      </c>
      <c r="G635" s="70" t="e">
        <f>+((+#REF!*4)*100)/#REF!</f>
        <v>#REF!</v>
      </c>
      <c r="H635" s="70" t="e">
        <f>+((+#REF!*4)*100)/#REF!</f>
        <v>#REF!</v>
      </c>
      <c r="I635" s="69"/>
      <c r="J635" s="167"/>
      <c r="K635" s="168"/>
      <c r="L635" s="168"/>
      <c r="M635" s="168"/>
      <c r="N635" s="169"/>
    </row>
    <row r="636" spans="1:14" ht="12.75">
      <c r="A636" s="133"/>
      <c r="B636" s="177"/>
      <c r="C636" s="62"/>
      <c r="D636" s="64" t="s">
        <v>116</v>
      </c>
      <c r="E636" s="65">
        <v>0.2</v>
      </c>
      <c r="F636" s="70" t="e">
        <f>+((+#REF!*4)*100)/#REF!</f>
        <v>#REF!</v>
      </c>
      <c r="G636" s="70" t="e">
        <f>+((+#REF!*4)*100)/#REF!</f>
        <v>#REF!</v>
      </c>
      <c r="H636" s="70" t="e">
        <f>+((+#REF!*4)*100)/#REF!</f>
        <v>#REF!</v>
      </c>
      <c r="I636" s="69"/>
      <c r="J636" s="167"/>
      <c r="K636" s="168"/>
      <c r="L636" s="168"/>
      <c r="M636" s="168"/>
      <c r="N636" s="169"/>
    </row>
    <row r="637" spans="1:14" ht="12.75">
      <c r="A637" s="133"/>
      <c r="B637" s="177"/>
      <c r="C637" s="62"/>
      <c r="D637" s="64" t="s">
        <v>185</v>
      </c>
      <c r="E637" s="80" t="s">
        <v>170</v>
      </c>
      <c r="F637" s="70" t="e">
        <f>+((+#REF!*4)*100)/#REF!</f>
        <v>#REF!</v>
      </c>
      <c r="G637" s="70" t="e">
        <f>+((+#REF!*4)*100)/#REF!</f>
        <v>#REF!</v>
      </c>
      <c r="H637" s="70" t="e">
        <f>+((+#REF!*4)*100)/#REF!</f>
        <v>#REF!</v>
      </c>
      <c r="I637" s="69"/>
      <c r="J637" s="167"/>
      <c r="K637" s="168"/>
      <c r="L637" s="168"/>
      <c r="M637" s="168"/>
      <c r="N637" s="169"/>
    </row>
    <row r="638" spans="1:14" ht="12.75">
      <c r="A638" s="133"/>
      <c r="B638" s="177"/>
      <c r="C638" s="62"/>
      <c r="D638" s="64"/>
      <c r="E638" s="70"/>
      <c r="F638" s="70" t="e">
        <f>+((+#REF!*4)*100)/#REF!</f>
        <v>#REF!</v>
      </c>
      <c r="G638" s="70" t="e">
        <f>+((+#REF!*4)*100)/#REF!</f>
        <v>#REF!</v>
      </c>
      <c r="H638" s="70" t="e">
        <f>+((+#REF!*4)*100)/#REF!</f>
        <v>#REF!</v>
      </c>
      <c r="I638" s="69"/>
      <c r="J638" s="167"/>
      <c r="K638" s="168"/>
      <c r="L638" s="168"/>
      <c r="M638" s="168"/>
      <c r="N638" s="169"/>
    </row>
    <row r="639" spans="1:14" ht="12.75">
      <c r="A639" s="133"/>
      <c r="B639" s="177"/>
      <c r="C639" s="62"/>
      <c r="D639" s="64"/>
      <c r="E639" s="70"/>
      <c r="F639" s="70" t="e">
        <f>+((+#REF!*4)*100)/#REF!</f>
        <v>#REF!</v>
      </c>
      <c r="G639" s="70" t="e">
        <f>+((+#REF!*4)*100)/#REF!</f>
        <v>#REF!</v>
      </c>
      <c r="H639" s="70" t="e">
        <f>+((+#REF!*4)*100)/#REF!</f>
        <v>#REF!</v>
      </c>
      <c r="I639" s="69"/>
      <c r="J639" s="167"/>
      <c r="K639" s="168"/>
      <c r="L639" s="168"/>
      <c r="M639" s="168"/>
      <c r="N639" s="169"/>
    </row>
    <row r="640" spans="1:14" ht="12.75">
      <c r="A640" s="133"/>
      <c r="B640" s="177"/>
      <c r="C640" s="62"/>
      <c r="D640" s="64"/>
      <c r="E640" s="70"/>
      <c r="F640" s="70" t="e">
        <f>+((+#REF!*4)*100)/#REF!</f>
        <v>#REF!</v>
      </c>
      <c r="G640" s="70" t="e">
        <f>+((+#REF!*4)*100)/#REF!</f>
        <v>#REF!</v>
      </c>
      <c r="H640" s="70" t="e">
        <f>+((+#REF!*4)*100)/#REF!</f>
        <v>#REF!</v>
      </c>
      <c r="I640" s="69"/>
      <c r="J640" s="167"/>
      <c r="K640" s="168"/>
      <c r="L640" s="168"/>
      <c r="M640" s="168"/>
      <c r="N640" s="169"/>
    </row>
    <row r="641" spans="1:14" ht="12.75">
      <c r="A641" s="133"/>
      <c r="B641" s="177"/>
      <c r="C641" s="62"/>
      <c r="D641" s="64"/>
      <c r="E641" s="70"/>
      <c r="F641" s="68"/>
      <c r="G641" s="68"/>
      <c r="H641" s="68"/>
      <c r="I641" s="69"/>
      <c r="J641" s="167"/>
      <c r="K641" s="168"/>
      <c r="L641" s="168"/>
      <c r="M641" s="168"/>
      <c r="N641" s="169"/>
    </row>
    <row r="642" spans="1:14" ht="12.75">
      <c r="A642" s="133"/>
      <c r="B642" s="178"/>
      <c r="C642" s="62"/>
      <c r="D642" s="71"/>
      <c r="E642" s="72"/>
      <c r="F642" s="73" t="e">
        <f>SUM(F623:F640)</f>
        <v>#REF!</v>
      </c>
      <c r="G642" s="73" t="e">
        <f>SUM(G623:G640)</f>
        <v>#REF!</v>
      </c>
      <c r="H642" s="73" t="e">
        <f>SUM(H623:H640)</f>
        <v>#REF!</v>
      </c>
      <c r="I642" s="69"/>
      <c r="J642" s="170"/>
      <c r="K642" s="171"/>
      <c r="L642" s="171"/>
      <c r="M642" s="171"/>
      <c r="N642" s="172"/>
    </row>
    <row r="645" spans="1:14" ht="12.75">
      <c r="A645" s="173" t="s">
        <v>359</v>
      </c>
      <c r="B645" s="173" t="s">
        <v>360</v>
      </c>
      <c r="C645" s="88"/>
      <c r="D645" s="175" t="s">
        <v>105</v>
      </c>
      <c r="E645" s="132" t="s">
        <v>106</v>
      </c>
      <c r="F645" s="132" t="s">
        <v>107</v>
      </c>
      <c r="G645" s="132" t="s">
        <v>108</v>
      </c>
      <c r="H645" s="132" t="s">
        <v>109</v>
      </c>
      <c r="I645" s="90"/>
      <c r="J645" s="175" t="s">
        <v>110</v>
      </c>
      <c r="K645" s="175"/>
      <c r="L645" s="175"/>
      <c r="M645" s="175"/>
      <c r="N645" s="175"/>
    </row>
    <row r="646" spans="1:14" ht="12.75">
      <c r="A646" s="174"/>
      <c r="B646" s="174"/>
      <c r="C646" s="88"/>
      <c r="D646" s="174"/>
      <c r="E646" s="131" t="s">
        <v>111</v>
      </c>
      <c r="F646" s="92"/>
      <c r="G646" s="92"/>
      <c r="H646" s="92"/>
      <c r="I646" s="93"/>
      <c r="J646" s="174"/>
      <c r="K646" s="174"/>
      <c r="L646" s="174"/>
      <c r="M646" s="174"/>
      <c r="N646" s="174"/>
    </row>
    <row r="647" spans="1:14" ht="12.75">
      <c r="A647" s="133">
        <v>52</v>
      </c>
      <c r="B647" s="176" t="s">
        <v>692</v>
      </c>
      <c r="C647" s="63"/>
      <c r="D647" s="64" t="s">
        <v>586</v>
      </c>
      <c r="E647" s="65">
        <v>80</v>
      </c>
      <c r="F647" s="66"/>
      <c r="G647" s="66"/>
      <c r="H647" s="66"/>
      <c r="I647" s="67"/>
      <c r="J647" s="164" t="s">
        <v>693</v>
      </c>
      <c r="K647" s="165"/>
      <c r="L647" s="165"/>
      <c r="M647" s="165"/>
      <c r="N647" s="166"/>
    </row>
    <row r="648" spans="1:14" ht="12.75">
      <c r="A648" s="133"/>
      <c r="B648" s="177"/>
      <c r="C648" s="62"/>
      <c r="D648" s="64" t="s">
        <v>253</v>
      </c>
      <c r="E648" s="65">
        <v>150</v>
      </c>
      <c r="F648" s="68"/>
      <c r="G648" s="68"/>
      <c r="H648" s="68"/>
      <c r="I648" s="69"/>
      <c r="J648" s="167"/>
      <c r="K648" s="168"/>
      <c r="L648" s="168"/>
      <c r="M648" s="168"/>
      <c r="N648" s="169"/>
    </row>
    <row r="649" spans="1:14" ht="12.75">
      <c r="A649" s="133"/>
      <c r="B649" s="177"/>
      <c r="C649" s="62"/>
      <c r="D649" s="64" t="s">
        <v>579</v>
      </c>
      <c r="E649" s="65">
        <v>10</v>
      </c>
      <c r="F649" s="70"/>
      <c r="G649" s="70"/>
      <c r="H649" s="70"/>
      <c r="I649" s="69"/>
      <c r="J649" s="167"/>
      <c r="K649" s="168"/>
      <c r="L649" s="168"/>
      <c r="M649" s="168"/>
      <c r="N649" s="169"/>
    </row>
    <row r="650" spans="1:14" ht="12.75">
      <c r="A650" s="133"/>
      <c r="B650" s="177"/>
      <c r="C650" s="62"/>
      <c r="D650" s="64" t="s">
        <v>119</v>
      </c>
      <c r="E650" s="65">
        <v>10</v>
      </c>
      <c r="F650" s="70"/>
      <c r="G650" s="70"/>
      <c r="H650" s="70"/>
      <c r="I650" s="69"/>
      <c r="J650" s="167"/>
      <c r="K650" s="168"/>
      <c r="L650" s="168"/>
      <c r="M650" s="168"/>
      <c r="N650" s="169"/>
    </row>
    <row r="651" spans="1:14" ht="12.75">
      <c r="A651" s="133"/>
      <c r="B651" s="177"/>
      <c r="C651" s="62"/>
      <c r="D651" s="64" t="s">
        <v>567</v>
      </c>
      <c r="E651" s="65">
        <v>3</v>
      </c>
      <c r="F651" s="70"/>
      <c r="G651" s="70"/>
      <c r="H651" s="70"/>
      <c r="I651" s="69"/>
      <c r="J651" s="167"/>
      <c r="K651" s="168"/>
      <c r="L651" s="168"/>
      <c r="M651" s="168"/>
      <c r="N651" s="169"/>
    </row>
    <row r="652" spans="1:14" ht="12.75">
      <c r="A652" s="133"/>
      <c r="B652" s="177"/>
      <c r="C652" s="62"/>
      <c r="D652" s="64" t="s">
        <v>116</v>
      </c>
      <c r="E652" s="80">
        <v>0.1</v>
      </c>
      <c r="F652" s="70"/>
      <c r="G652" s="70"/>
      <c r="H652" s="70"/>
      <c r="I652" s="69"/>
      <c r="J652" s="167"/>
      <c r="K652" s="168"/>
      <c r="L652" s="168"/>
      <c r="M652" s="168"/>
      <c r="N652" s="169"/>
    </row>
    <row r="653" spans="1:14" ht="12.75">
      <c r="A653" s="133"/>
      <c r="B653" s="177"/>
      <c r="C653" s="62"/>
      <c r="D653" s="64" t="s">
        <v>169</v>
      </c>
      <c r="E653" s="84" t="s">
        <v>170</v>
      </c>
      <c r="F653" s="70"/>
      <c r="G653" s="70"/>
      <c r="H653" s="70"/>
      <c r="I653" s="69"/>
      <c r="J653" s="167"/>
      <c r="K653" s="168"/>
      <c r="L653" s="168"/>
      <c r="M653" s="168"/>
      <c r="N653" s="169"/>
    </row>
    <row r="654" spans="1:14" ht="12.75">
      <c r="A654" s="133"/>
      <c r="B654" s="177"/>
      <c r="C654" s="62"/>
      <c r="D654" s="64" t="s">
        <v>544</v>
      </c>
      <c r="E654" s="84" t="s">
        <v>170</v>
      </c>
      <c r="F654" s="70"/>
      <c r="G654" s="70"/>
      <c r="H654" s="70"/>
      <c r="I654" s="69"/>
      <c r="J654" s="167"/>
      <c r="K654" s="168"/>
      <c r="L654" s="168"/>
      <c r="M654" s="168"/>
      <c r="N654" s="169"/>
    </row>
    <row r="655" spans="1:14" ht="12.75">
      <c r="A655" s="133"/>
      <c r="B655" s="177"/>
      <c r="C655" s="62"/>
      <c r="D655" s="64" t="s">
        <v>188</v>
      </c>
      <c r="E655" s="84" t="s">
        <v>170</v>
      </c>
      <c r="F655" s="70"/>
      <c r="G655" s="70"/>
      <c r="H655" s="70"/>
      <c r="I655" s="69"/>
      <c r="J655" s="167"/>
      <c r="K655" s="168"/>
      <c r="L655" s="168"/>
      <c r="M655" s="168"/>
      <c r="N655" s="169"/>
    </row>
    <row r="656" spans="1:14" ht="12.75">
      <c r="A656" s="133"/>
      <c r="B656" s="177"/>
      <c r="C656" s="62"/>
      <c r="D656" s="64"/>
      <c r="E656" s="65"/>
      <c r="F656" s="70"/>
      <c r="G656" s="70"/>
      <c r="H656" s="70"/>
      <c r="I656" s="69"/>
      <c r="J656" s="167"/>
      <c r="K656" s="168"/>
      <c r="L656" s="168"/>
      <c r="M656" s="168"/>
      <c r="N656" s="169"/>
    </row>
    <row r="657" spans="1:14" ht="12.75">
      <c r="A657" s="133"/>
      <c r="B657" s="177"/>
      <c r="C657" s="62"/>
      <c r="D657" s="64"/>
      <c r="E657" s="65"/>
      <c r="F657" s="70"/>
      <c r="G657" s="70"/>
      <c r="H657" s="70"/>
      <c r="I657" s="69"/>
      <c r="J657" s="167"/>
      <c r="K657" s="168"/>
      <c r="L657" s="168"/>
      <c r="M657" s="168"/>
      <c r="N657" s="169"/>
    </row>
    <row r="658" spans="1:14" ht="12.75">
      <c r="A658" s="133"/>
      <c r="B658" s="177"/>
      <c r="C658" s="62"/>
      <c r="D658" s="64"/>
      <c r="E658" s="65"/>
      <c r="F658" s="70"/>
      <c r="G658" s="70"/>
      <c r="H658" s="70"/>
      <c r="I658" s="69"/>
      <c r="J658" s="167"/>
      <c r="K658" s="168"/>
      <c r="L658" s="168"/>
      <c r="M658" s="168"/>
      <c r="N658" s="169"/>
    </row>
    <row r="659" spans="1:14" ht="12.75">
      <c r="A659" s="133"/>
      <c r="B659" s="177"/>
      <c r="C659" s="62"/>
      <c r="D659" s="64"/>
      <c r="E659" s="65"/>
      <c r="F659" s="70"/>
      <c r="G659" s="70"/>
      <c r="H659" s="70"/>
      <c r="I659" s="69"/>
      <c r="J659" s="167"/>
      <c r="K659" s="168"/>
      <c r="L659" s="168"/>
      <c r="M659" s="168"/>
      <c r="N659" s="169"/>
    </row>
    <row r="660" spans="1:14" ht="12.75">
      <c r="A660" s="133"/>
      <c r="B660" s="177"/>
      <c r="C660" s="62"/>
      <c r="D660" s="64"/>
      <c r="E660" s="65"/>
      <c r="F660" s="70"/>
      <c r="G660" s="70"/>
      <c r="H660" s="70"/>
      <c r="I660" s="69"/>
      <c r="J660" s="167"/>
      <c r="K660" s="168"/>
      <c r="L660" s="168"/>
      <c r="M660" s="168"/>
      <c r="N660" s="169"/>
    </row>
    <row r="661" spans="1:14" ht="12.75">
      <c r="A661" s="133"/>
      <c r="B661" s="177"/>
      <c r="C661" s="62"/>
      <c r="D661" s="64"/>
      <c r="E661" s="65"/>
      <c r="F661" s="70"/>
      <c r="G661" s="70"/>
      <c r="H661" s="70"/>
      <c r="I661" s="69"/>
      <c r="J661" s="167"/>
      <c r="K661" s="168"/>
      <c r="L661" s="168"/>
      <c r="M661" s="168"/>
      <c r="N661" s="169"/>
    </row>
    <row r="662" spans="1:14" ht="12.75">
      <c r="A662" s="133"/>
      <c r="B662" s="177"/>
      <c r="C662" s="62"/>
      <c r="D662" s="64"/>
      <c r="E662" s="80"/>
      <c r="F662" s="70"/>
      <c r="G662" s="70"/>
      <c r="H662" s="70"/>
      <c r="I662" s="69"/>
      <c r="J662" s="167"/>
      <c r="K662" s="168"/>
      <c r="L662" s="168"/>
      <c r="M662" s="168"/>
      <c r="N662" s="169"/>
    </row>
    <row r="663" spans="1:14" ht="12.75">
      <c r="A663" s="133"/>
      <c r="B663" s="177"/>
      <c r="C663" s="62"/>
      <c r="D663" s="64"/>
      <c r="E663" s="70"/>
      <c r="F663" s="70"/>
      <c r="G663" s="70"/>
      <c r="H663" s="70"/>
      <c r="I663" s="69"/>
      <c r="J663" s="167"/>
      <c r="K663" s="168"/>
      <c r="L663" s="168"/>
      <c r="M663" s="168"/>
      <c r="N663" s="169"/>
    </row>
    <row r="664" spans="1:14" ht="12.75">
      <c r="A664" s="133"/>
      <c r="B664" s="177"/>
      <c r="C664" s="62"/>
      <c r="D664" s="64"/>
      <c r="E664" s="70"/>
      <c r="F664" s="70"/>
      <c r="G664" s="70"/>
      <c r="H664" s="70"/>
      <c r="I664" s="69"/>
      <c r="J664" s="167"/>
      <c r="K664" s="168"/>
      <c r="L664" s="168"/>
      <c r="M664" s="168"/>
      <c r="N664" s="169"/>
    </row>
    <row r="665" spans="1:14" ht="12.75">
      <c r="A665" s="133"/>
      <c r="B665" s="177"/>
      <c r="C665" s="62"/>
      <c r="D665" s="64"/>
      <c r="E665" s="70"/>
      <c r="F665" s="70"/>
      <c r="G665" s="70"/>
      <c r="H665" s="70"/>
      <c r="I665" s="69"/>
      <c r="J665" s="167"/>
      <c r="K665" s="168"/>
      <c r="L665" s="168"/>
      <c r="M665" s="168"/>
      <c r="N665" s="169"/>
    </row>
    <row r="666" spans="1:14" ht="12.75">
      <c r="A666" s="133"/>
      <c r="B666" s="177"/>
      <c r="C666" s="62"/>
      <c r="D666" s="64"/>
      <c r="E666" s="70"/>
      <c r="F666" s="68"/>
      <c r="G666" s="68"/>
      <c r="H666" s="68"/>
      <c r="I666" s="69"/>
      <c r="J666" s="167"/>
      <c r="K666" s="168"/>
      <c r="L666" s="168"/>
      <c r="M666" s="168"/>
      <c r="N666" s="169"/>
    </row>
    <row r="667" spans="1:14" ht="12.75">
      <c r="A667" s="133"/>
      <c r="B667" s="178"/>
      <c r="C667" s="62"/>
      <c r="D667" s="71"/>
      <c r="E667" s="72"/>
      <c r="F667" s="73"/>
      <c r="G667" s="73"/>
      <c r="H667" s="73"/>
      <c r="I667" s="69"/>
      <c r="J667" s="170"/>
      <c r="K667" s="171"/>
      <c r="L667" s="171"/>
      <c r="M667" s="171"/>
      <c r="N667" s="172"/>
    </row>
  </sheetData>
  <sheetProtection/>
  <mergeCells count="156">
    <mergeCell ref="B647:B667"/>
    <mergeCell ref="J647:N667"/>
    <mergeCell ref="B597:B617"/>
    <mergeCell ref="J597:N617"/>
    <mergeCell ref="A620:A621"/>
    <mergeCell ref="B620:B621"/>
    <mergeCell ref="D620:D621"/>
    <mergeCell ref="J620:N621"/>
    <mergeCell ref="B622:B642"/>
    <mergeCell ref="J622:N642"/>
    <mergeCell ref="A645:A646"/>
    <mergeCell ref="B645:B646"/>
    <mergeCell ref="D645:D646"/>
    <mergeCell ref="J645:N646"/>
    <mergeCell ref="B547:B567"/>
    <mergeCell ref="J547:N567"/>
    <mergeCell ref="A570:A571"/>
    <mergeCell ref="B570:B571"/>
    <mergeCell ref="D570:D571"/>
    <mergeCell ref="J570:N571"/>
    <mergeCell ref="B572:B592"/>
    <mergeCell ref="J572:N592"/>
    <mergeCell ref="A595:A596"/>
    <mergeCell ref="B595:B596"/>
    <mergeCell ref="D595:D596"/>
    <mergeCell ref="J595:N596"/>
    <mergeCell ref="B497:B517"/>
    <mergeCell ref="J497:N517"/>
    <mergeCell ref="A520:A521"/>
    <mergeCell ref="B520:B521"/>
    <mergeCell ref="D520:D521"/>
    <mergeCell ref="J520:N521"/>
    <mergeCell ref="B522:B542"/>
    <mergeCell ref="J522:N542"/>
    <mergeCell ref="A545:A546"/>
    <mergeCell ref="B545:B546"/>
    <mergeCell ref="D545:D546"/>
    <mergeCell ref="J545:N546"/>
    <mergeCell ref="A470:A471"/>
    <mergeCell ref="B470:B471"/>
    <mergeCell ref="D470:D471"/>
    <mergeCell ref="J470:N471"/>
    <mergeCell ref="B472:B492"/>
    <mergeCell ref="J472:N492"/>
    <mergeCell ref="A495:A496"/>
    <mergeCell ref="B495:B496"/>
    <mergeCell ref="D495:D496"/>
    <mergeCell ref="J495:N496"/>
    <mergeCell ref="B297:B317"/>
    <mergeCell ref="J297:N317"/>
    <mergeCell ref="A320:A321"/>
    <mergeCell ref="B320:B321"/>
    <mergeCell ref="D320:D321"/>
    <mergeCell ref="J320:N321"/>
    <mergeCell ref="B272:B292"/>
    <mergeCell ref="J272:N292"/>
    <mergeCell ref="A295:A296"/>
    <mergeCell ref="B295:B296"/>
    <mergeCell ref="D295:D296"/>
    <mergeCell ref="J295:N296"/>
    <mergeCell ref="A270:A271"/>
    <mergeCell ref="B270:B271"/>
    <mergeCell ref="D270:D271"/>
    <mergeCell ref="J270:N271"/>
    <mergeCell ref="B247:B267"/>
    <mergeCell ref="J247:N267"/>
    <mergeCell ref="A245:A246"/>
    <mergeCell ref="B245:B246"/>
    <mergeCell ref="D245:D246"/>
    <mergeCell ref="J245:N246"/>
    <mergeCell ref="B222:B242"/>
    <mergeCell ref="J222:N242"/>
    <mergeCell ref="B197:B217"/>
    <mergeCell ref="J197:N217"/>
    <mergeCell ref="A220:A221"/>
    <mergeCell ref="B220:B221"/>
    <mergeCell ref="D220:D221"/>
    <mergeCell ref="J220:N221"/>
    <mergeCell ref="A195:A196"/>
    <mergeCell ref="B195:B196"/>
    <mergeCell ref="D195:D196"/>
    <mergeCell ref="J195:N196"/>
    <mergeCell ref="B170:B190"/>
    <mergeCell ref="J170:N190"/>
    <mergeCell ref="A168:A169"/>
    <mergeCell ref="B168:B169"/>
    <mergeCell ref="D168:D169"/>
    <mergeCell ref="J168:N169"/>
    <mergeCell ref="B143:B163"/>
    <mergeCell ref="J143:N163"/>
    <mergeCell ref="B118:B138"/>
    <mergeCell ref="J118:N138"/>
    <mergeCell ref="A141:A142"/>
    <mergeCell ref="B141:B142"/>
    <mergeCell ref="D141:D142"/>
    <mergeCell ref="J141:N142"/>
    <mergeCell ref="A116:A117"/>
    <mergeCell ref="B116:B117"/>
    <mergeCell ref="D116:D117"/>
    <mergeCell ref="J116:N117"/>
    <mergeCell ref="B91:B111"/>
    <mergeCell ref="J91:N111"/>
    <mergeCell ref="A89:A90"/>
    <mergeCell ref="B89:B90"/>
    <mergeCell ref="D89:D90"/>
    <mergeCell ref="J89:N90"/>
    <mergeCell ref="B64:B84"/>
    <mergeCell ref="J64:N84"/>
    <mergeCell ref="A62:A63"/>
    <mergeCell ref="B62:B63"/>
    <mergeCell ref="D62:D63"/>
    <mergeCell ref="J62:N63"/>
    <mergeCell ref="A8:A9"/>
    <mergeCell ref="B8:B9"/>
    <mergeCell ref="D8:D9"/>
    <mergeCell ref="J8:N9"/>
    <mergeCell ref="B37:B57"/>
    <mergeCell ref="J37:N57"/>
    <mergeCell ref="A35:A36"/>
    <mergeCell ref="B35:B36"/>
    <mergeCell ref="D35:D36"/>
    <mergeCell ref="J35:N36"/>
    <mergeCell ref="B10:B30"/>
    <mergeCell ref="J10:N30"/>
    <mergeCell ref="B322:B342"/>
    <mergeCell ref="J322:N342"/>
    <mergeCell ref="A345:A346"/>
    <mergeCell ref="B345:B346"/>
    <mergeCell ref="D345:D346"/>
    <mergeCell ref="J345:N346"/>
    <mergeCell ref="B347:B367"/>
    <mergeCell ref="J347:N367"/>
    <mergeCell ref="A370:A371"/>
    <mergeCell ref="B370:B371"/>
    <mergeCell ref="D370:D371"/>
    <mergeCell ref="J370:N371"/>
    <mergeCell ref="B422:B442"/>
    <mergeCell ref="J422:N442"/>
    <mergeCell ref="B372:B392"/>
    <mergeCell ref="J372:N392"/>
    <mergeCell ref="A395:A396"/>
    <mergeCell ref="B395:B396"/>
    <mergeCell ref="D395:D396"/>
    <mergeCell ref="J395:N396"/>
    <mergeCell ref="B397:B417"/>
    <mergeCell ref="J397:N417"/>
    <mergeCell ref="A420:A421"/>
    <mergeCell ref="B420:B421"/>
    <mergeCell ref="D420:D421"/>
    <mergeCell ref="J420:N421"/>
    <mergeCell ref="A445:A446"/>
    <mergeCell ref="B445:B446"/>
    <mergeCell ref="D445:D446"/>
    <mergeCell ref="J445:N446"/>
    <mergeCell ref="B447:B467"/>
    <mergeCell ref="J447:N4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N701"/>
  <sheetViews>
    <sheetView zoomScalePageLayoutView="0" workbookViewId="0" topLeftCell="A685">
      <selection activeCell="A681" sqref="A681"/>
    </sheetView>
  </sheetViews>
  <sheetFormatPr defaultColWidth="9.140625" defaultRowHeight="12.75"/>
  <cols>
    <col min="1" max="1" width="9.140625" style="63" customWidth="1"/>
    <col min="2" max="2" width="24.421875" style="0" customWidth="1"/>
    <col min="3" max="3" width="1.1484375" style="0" customWidth="1"/>
    <col min="4" max="4" width="32.57421875" style="0" customWidth="1"/>
    <col min="5" max="5" width="10.57421875" style="0" customWidth="1"/>
    <col min="6" max="8" width="0" style="0" hidden="1" customWidth="1"/>
    <col min="9" max="9" width="1.421875" style="0" customWidth="1"/>
    <col min="10" max="12" width="9.57421875" style="0" customWidth="1"/>
    <col min="13" max="13" width="10.00390625" style="0" customWidth="1"/>
    <col min="14" max="14" width="9.8515625" style="0" customWidth="1"/>
  </cols>
  <sheetData>
    <row r="4" ht="12.75">
      <c r="D4" s="87" t="s">
        <v>363</v>
      </c>
    </row>
    <row r="5" ht="12.75">
      <c r="D5" s="85"/>
    </row>
    <row r="6" spans="1:14" ht="12.75">
      <c r="A6" s="173" t="s">
        <v>359</v>
      </c>
      <c r="B6" s="173" t="s">
        <v>360</v>
      </c>
      <c r="C6" s="88"/>
      <c r="D6" s="175" t="s">
        <v>105</v>
      </c>
      <c r="E6" s="89" t="s">
        <v>106</v>
      </c>
      <c r="F6" s="89" t="s">
        <v>107</v>
      </c>
      <c r="G6" s="89" t="s">
        <v>108</v>
      </c>
      <c r="H6" s="89" t="s">
        <v>109</v>
      </c>
      <c r="I6" s="90"/>
      <c r="J6" s="175" t="s">
        <v>110</v>
      </c>
      <c r="K6" s="175"/>
      <c r="L6" s="175"/>
      <c r="M6" s="175"/>
      <c r="N6" s="175"/>
    </row>
    <row r="7" spans="1:14" ht="12.75">
      <c r="A7" s="174"/>
      <c r="B7" s="174"/>
      <c r="C7" s="88"/>
      <c r="D7" s="174"/>
      <c r="E7" s="91" t="s">
        <v>111</v>
      </c>
      <c r="F7" s="92"/>
      <c r="G7" s="92"/>
      <c r="H7" s="92"/>
      <c r="I7" s="93"/>
      <c r="J7" s="174"/>
      <c r="K7" s="174"/>
      <c r="L7" s="174"/>
      <c r="M7" s="174"/>
      <c r="N7" s="174"/>
    </row>
    <row r="8" spans="1:14" ht="12.75">
      <c r="A8" s="63">
        <v>1</v>
      </c>
      <c r="B8" s="176" t="s">
        <v>279</v>
      </c>
      <c r="C8" s="63"/>
      <c r="D8" s="64" t="s">
        <v>280</v>
      </c>
      <c r="E8" s="65">
        <v>40</v>
      </c>
      <c r="F8" s="66" t="s">
        <v>113</v>
      </c>
      <c r="G8" s="66" t="s">
        <v>113</v>
      </c>
      <c r="H8" s="66" t="s">
        <v>113</v>
      </c>
      <c r="I8" s="67"/>
      <c r="J8" s="164" t="s">
        <v>281</v>
      </c>
      <c r="K8" s="165"/>
      <c r="L8" s="165"/>
      <c r="M8" s="165"/>
      <c r="N8" s="166"/>
    </row>
    <row r="9" spans="2:14" ht="12.75">
      <c r="B9" s="177"/>
      <c r="D9" s="64" t="s">
        <v>282</v>
      </c>
      <c r="E9" s="70">
        <v>40</v>
      </c>
      <c r="F9" s="68" t="e">
        <f>+((+#REF!*4)*100)/#REF!</f>
        <v>#REF!</v>
      </c>
      <c r="G9" s="68" t="e">
        <f>+((+#REF!*4)*100)/#REF!</f>
        <v>#REF!</v>
      </c>
      <c r="H9" s="68" t="e">
        <f>+((+#REF!*4)*100)/#REF!</f>
        <v>#REF!</v>
      </c>
      <c r="I9" s="69"/>
      <c r="J9" s="167"/>
      <c r="K9" s="168"/>
      <c r="L9" s="168"/>
      <c r="M9" s="168"/>
      <c r="N9" s="169"/>
    </row>
    <row r="10" spans="2:14" ht="12.75">
      <c r="B10" s="177"/>
      <c r="D10" s="64" t="s">
        <v>283</v>
      </c>
      <c r="E10" s="70">
        <v>40</v>
      </c>
      <c r="F10" s="70" t="e">
        <f>+((+#REF!*4)*100)/#REF!</f>
        <v>#REF!</v>
      </c>
      <c r="G10" s="70" t="e">
        <f>+((+#REF!*4)*100)/#REF!</f>
        <v>#REF!</v>
      </c>
      <c r="H10" s="70" t="e">
        <f>+((+#REF!*4)*100)/#REF!</f>
        <v>#REF!</v>
      </c>
      <c r="I10" s="69"/>
      <c r="J10" s="167"/>
      <c r="K10" s="168"/>
      <c r="L10" s="168"/>
      <c r="M10" s="168"/>
      <c r="N10" s="169"/>
    </row>
    <row r="11" spans="2:14" ht="12.75">
      <c r="B11" s="177"/>
      <c r="D11" s="64"/>
      <c r="E11" s="70"/>
      <c r="F11" s="70" t="e">
        <f>+((+#REF!*4)*100)/#REF!</f>
        <v>#REF!</v>
      </c>
      <c r="G11" s="70" t="e">
        <f>+((+#REF!*4)*100)/#REF!</f>
        <v>#REF!</v>
      </c>
      <c r="H11" s="70" t="e">
        <f>+((+#REF!*4)*100)/#REF!</f>
        <v>#REF!</v>
      </c>
      <c r="I11" s="69"/>
      <c r="J11" s="167"/>
      <c r="K11" s="168"/>
      <c r="L11" s="168"/>
      <c r="M11" s="168"/>
      <c r="N11" s="169"/>
    </row>
    <row r="12" spans="2:14" ht="12.75">
      <c r="B12" s="177"/>
      <c r="D12" s="64"/>
      <c r="E12" s="70"/>
      <c r="F12" s="70" t="e">
        <f>+((+#REF!*4)*100)/#REF!</f>
        <v>#REF!</v>
      </c>
      <c r="G12" s="70" t="e">
        <f>+((+#REF!*4)*100)/#REF!</f>
        <v>#REF!</v>
      </c>
      <c r="H12" s="70" t="e">
        <f>+((+#REF!*4)*100)/#REF!</f>
        <v>#REF!</v>
      </c>
      <c r="I12" s="69"/>
      <c r="J12" s="167"/>
      <c r="K12" s="168"/>
      <c r="L12" s="168"/>
      <c r="M12" s="168"/>
      <c r="N12" s="169"/>
    </row>
    <row r="13" spans="2:14" ht="12.75">
      <c r="B13" s="177"/>
      <c r="D13" s="64"/>
      <c r="E13" s="70"/>
      <c r="F13" s="70" t="e">
        <f>+((+#REF!*4)*100)/#REF!</f>
        <v>#REF!</v>
      </c>
      <c r="G13" s="70" t="e">
        <f>+((+#REF!*4)*100)/#REF!</f>
        <v>#REF!</v>
      </c>
      <c r="H13" s="70" t="e">
        <f>+((+#REF!*4)*100)/#REF!</f>
        <v>#REF!</v>
      </c>
      <c r="I13" s="69"/>
      <c r="J13" s="167"/>
      <c r="K13" s="168"/>
      <c r="L13" s="168"/>
      <c r="M13" s="168"/>
      <c r="N13" s="169"/>
    </row>
    <row r="14" spans="2:14" ht="12.75">
      <c r="B14" s="177"/>
      <c r="D14" s="64"/>
      <c r="E14" s="70"/>
      <c r="F14" s="70" t="e">
        <f>+((+#REF!*4)*100)/#REF!</f>
        <v>#REF!</v>
      </c>
      <c r="G14" s="70" t="e">
        <f>+((+#REF!*4)*100)/#REF!</f>
        <v>#REF!</v>
      </c>
      <c r="H14" s="70" t="e">
        <f>+((+#REF!*4)*100)/#REF!</f>
        <v>#REF!</v>
      </c>
      <c r="I14" s="69"/>
      <c r="J14" s="167"/>
      <c r="K14" s="168"/>
      <c r="L14" s="168"/>
      <c r="M14" s="168"/>
      <c r="N14" s="169"/>
    </row>
    <row r="15" spans="2:14" ht="12.75">
      <c r="B15" s="177"/>
      <c r="D15" s="64"/>
      <c r="E15" s="70"/>
      <c r="F15" s="70" t="e">
        <f>+((+#REF!*4)*100)/#REF!</f>
        <v>#REF!</v>
      </c>
      <c r="G15" s="70" t="e">
        <f>+((+#REF!*4)*100)/#REF!</f>
        <v>#REF!</v>
      </c>
      <c r="H15" s="70" t="e">
        <f>+((+#REF!*4)*100)/#REF!</f>
        <v>#REF!</v>
      </c>
      <c r="I15" s="69"/>
      <c r="J15" s="167"/>
      <c r="K15" s="168"/>
      <c r="L15" s="168"/>
      <c r="M15" s="168"/>
      <c r="N15" s="169"/>
    </row>
    <row r="16" spans="2:14" ht="12.75">
      <c r="B16" s="177"/>
      <c r="D16" s="64"/>
      <c r="E16" s="70"/>
      <c r="F16" s="70" t="e">
        <f>+((+#REF!*4)*100)/#REF!</f>
        <v>#REF!</v>
      </c>
      <c r="G16" s="70" t="e">
        <f>+((+#REF!*4)*100)/#REF!</f>
        <v>#REF!</v>
      </c>
      <c r="H16" s="70" t="e">
        <f>+((+#REF!*4)*100)/#REF!</f>
        <v>#REF!</v>
      </c>
      <c r="I16" s="69"/>
      <c r="J16" s="167"/>
      <c r="K16" s="168"/>
      <c r="L16" s="168"/>
      <c r="M16" s="168"/>
      <c r="N16" s="169"/>
    </row>
    <row r="17" spans="2:14" ht="12.75">
      <c r="B17" s="177"/>
      <c r="D17" s="64"/>
      <c r="E17" s="70"/>
      <c r="F17" s="70" t="e">
        <f>+((+#REF!*4)*100)/#REF!</f>
        <v>#REF!</v>
      </c>
      <c r="G17" s="70" t="e">
        <f>+((+#REF!*4)*100)/#REF!</f>
        <v>#REF!</v>
      </c>
      <c r="H17" s="70" t="e">
        <f>+((+#REF!*4)*100)/#REF!</f>
        <v>#REF!</v>
      </c>
      <c r="I17" s="69"/>
      <c r="J17" s="167"/>
      <c r="K17" s="168"/>
      <c r="L17" s="168"/>
      <c r="M17" s="168"/>
      <c r="N17" s="169"/>
    </row>
    <row r="18" spans="2:14" ht="12.75">
      <c r="B18" s="177"/>
      <c r="D18" s="64"/>
      <c r="E18" s="70"/>
      <c r="F18" s="70" t="e">
        <f>+((+#REF!*4)*100)/#REF!</f>
        <v>#REF!</v>
      </c>
      <c r="G18" s="70" t="e">
        <f>+((+#REF!*4)*100)/#REF!</f>
        <v>#REF!</v>
      </c>
      <c r="H18" s="70" t="e">
        <f>+((+#REF!*4)*100)/#REF!</f>
        <v>#REF!</v>
      </c>
      <c r="I18" s="69"/>
      <c r="J18" s="167"/>
      <c r="K18" s="168"/>
      <c r="L18" s="168"/>
      <c r="M18" s="168"/>
      <c r="N18" s="169"/>
    </row>
    <row r="19" spans="2:14" ht="12.75">
      <c r="B19" s="177"/>
      <c r="D19" s="64"/>
      <c r="E19" s="70"/>
      <c r="F19" s="70" t="e">
        <f>+((+#REF!*4)*100)/#REF!</f>
        <v>#REF!</v>
      </c>
      <c r="G19" s="70" t="e">
        <f>+((+#REF!*4)*100)/#REF!</f>
        <v>#REF!</v>
      </c>
      <c r="H19" s="70" t="e">
        <f>+((+#REF!*4)*100)/#REF!</f>
        <v>#REF!</v>
      </c>
      <c r="I19" s="69"/>
      <c r="J19" s="167"/>
      <c r="K19" s="168"/>
      <c r="L19" s="168"/>
      <c r="M19" s="168"/>
      <c r="N19" s="169"/>
    </row>
    <row r="20" spans="2:14" ht="12.75">
      <c r="B20" s="177"/>
      <c r="D20" s="64"/>
      <c r="E20" s="70"/>
      <c r="F20" s="70" t="e">
        <f>+((+#REF!*4)*100)/#REF!</f>
        <v>#REF!</v>
      </c>
      <c r="G20" s="70" t="e">
        <f>+((+#REF!*4)*100)/#REF!</f>
        <v>#REF!</v>
      </c>
      <c r="H20" s="70" t="e">
        <f>+((+#REF!*4)*100)/#REF!</f>
        <v>#REF!</v>
      </c>
      <c r="I20" s="69"/>
      <c r="J20" s="167"/>
      <c r="K20" s="168"/>
      <c r="L20" s="168"/>
      <c r="M20" s="168"/>
      <c r="N20" s="169"/>
    </row>
    <row r="21" spans="2:14" ht="12.75">
      <c r="B21" s="177"/>
      <c r="D21" s="64"/>
      <c r="E21" s="70"/>
      <c r="F21" s="70" t="e">
        <f>+((+#REF!*4)*100)/#REF!</f>
        <v>#REF!</v>
      </c>
      <c r="G21" s="70" t="e">
        <f>+((+#REF!*4)*100)/#REF!</f>
        <v>#REF!</v>
      </c>
      <c r="H21" s="70" t="e">
        <f>+((+#REF!*4)*100)/#REF!</f>
        <v>#REF!</v>
      </c>
      <c r="I21" s="69"/>
      <c r="J21" s="167"/>
      <c r="K21" s="168"/>
      <c r="L21" s="168"/>
      <c r="M21" s="168"/>
      <c r="N21" s="169"/>
    </row>
    <row r="22" spans="2:14" ht="12.75">
      <c r="B22" s="177"/>
      <c r="D22" s="64"/>
      <c r="E22" s="70"/>
      <c r="F22" s="70" t="e">
        <f>+((+#REF!*4)*100)/#REF!</f>
        <v>#REF!</v>
      </c>
      <c r="G22" s="70" t="e">
        <f>+((+#REF!*4)*100)/#REF!</f>
        <v>#REF!</v>
      </c>
      <c r="H22" s="70" t="e">
        <f>+((+#REF!*4)*100)/#REF!</f>
        <v>#REF!</v>
      </c>
      <c r="I22" s="69"/>
      <c r="J22" s="167"/>
      <c r="K22" s="168"/>
      <c r="L22" s="168"/>
      <c r="M22" s="168"/>
      <c r="N22" s="169"/>
    </row>
    <row r="23" spans="2:14" ht="12.75">
      <c r="B23" s="177"/>
      <c r="D23" s="64"/>
      <c r="E23" s="70"/>
      <c r="F23" s="70" t="e">
        <f>+((+#REF!*4)*100)/#REF!</f>
        <v>#REF!</v>
      </c>
      <c r="G23" s="70" t="e">
        <f>+((+#REF!*4)*100)/#REF!</f>
        <v>#REF!</v>
      </c>
      <c r="H23" s="70" t="e">
        <f>+((+#REF!*4)*100)/#REF!</f>
        <v>#REF!</v>
      </c>
      <c r="I23" s="69"/>
      <c r="J23" s="167"/>
      <c r="K23" s="168"/>
      <c r="L23" s="168"/>
      <c r="M23" s="168"/>
      <c r="N23" s="169"/>
    </row>
    <row r="24" spans="2:14" ht="12.75">
      <c r="B24" s="177"/>
      <c r="D24" s="64"/>
      <c r="E24" s="70"/>
      <c r="F24" s="70" t="e">
        <f>+((+#REF!*4)*100)/#REF!</f>
        <v>#REF!</v>
      </c>
      <c r="G24" s="70" t="e">
        <f>+((+#REF!*4)*100)/#REF!</f>
        <v>#REF!</v>
      </c>
      <c r="H24" s="70" t="e">
        <f>+((+#REF!*4)*100)/#REF!</f>
        <v>#REF!</v>
      </c>
      <c r="I24" s="69"/>
      <c r="J24" s="167"/>
      <c r="K24" s="168"/>
      <c r="L24" s="168"/>
      <c r="M24" s="168"/>
      <c r="N24" s="169"/>
    </row>
    <row r="25" spans="2:14" ht="12.75">
      <c r="B25" s="177"/>
      <c r="D25" s="64"/>
      <c r="E25" s="70"/>
      <c r="F25" s="70" t="e">
        <f>+((+#REF!*4)*100)/#REF!</f>
        <v>#REF!</v>
      </c>
      <c r="G25" s="70" t="e">
        <f>+((+#REF!*4)*100)/#REF!</f>
        <v>#REF!</v>
      </c>
      <c r="H25" s="70" t="e">
        <f>+((+#REF!*4)*100)/#REF!</f>
        <v>#REF!</v>
      </c>
      <c r="I25" s="69"/>
      <c r="J25" s="167"/>
      <c r="K25" s="168"/>
      <c r="L25" s="168"/>
      <c r="M25" s="168"/>
      <c r="N25" s="169"/>
    </row>
    <row r="26" spans="2:14" ht="12.75">
      <c r="B26" s="177"/>
      <c r="D26" s="64"/>
      <c r="E26" s="70"/>
      <c r="F26" s="70" t="e">
        <f>+((+#REF!*4)*100)/#REF!</f>
        <v>#REF!</v>
      </c>
      <c r="G26" s="70" t="e">
        <f>+((+#REF!*4)*100)/#REF!</f>
        <v>#REF!</v>
      </c>
      <c r="H26" s="70" t="e">
        <f>+((+#REF!*4)*100)/#REF!</f>
        <v>#REF!</v>
      </c>
      <c r="I26" s="69"/>
      <c r="J26" s="167"/>
      <c r="K26" s="168"/>
      <c r="L26" s="168"/>
      <c r="M26" s="168"/>
      <c r="N26" s="169"/>
    </row>
    <row r="27" spans="2:14" ht="12.75">
      <c r="B27" s="177"/>
      <c r="D27" s="64"/>
      <c r="E27" s="70"/>
      <c r="F27" s="68"/>
      <c r="G27" s="68"/>
      <c r="H27" s="68"/>
      <c r="I27" s="69"/>
      <c r="J27" s="167"/>
      <c r="K27" s="168"/>
      <c r="L27" s="168"/>
      <c r="M27" s="168"/>
      <c r="N27" s="169"/>
    </row>
    <row r="28" spans="2:14" ht="12.75">
      <c r="B28" s="178"/>
      <c r="D28" s="71"/>
      <c r="E28" s="72"/>
      <c r="F28" s="73" t="e">
        <f>SUM(F9:F26)</f>
        <v>#REF!</v>
      </c>
      <c r="G28" s="73" t="e">
        <f>SUM(G9:G26)</f>
        <v>#REF!</v>
      </c>
      <c r="H28" s="73" t="e">
        <f>SUM(H9:H26)</f>
        <v>#REF!</v>
      </c>
      <c r="I28" s="69"/>
      <c r="J28" s="170"/>
      <c r="K28" s="171"/>
      <c r="L28" s="171"/>
      <c r="M28" s="171"/>
      <c r="N28" s="172"/>
    </row>
    <row r="29" spans="2:14" ht="12.75">
      <c r="B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2:14" ht="12.75">
      <c r="B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1:14" ht="12.75">
      <c r="A31" s="173" t="s">
        <v>359</v>
      </c>
      <c r="B31" s="173" t="s">
        <v>360</v>
      </c>
      <c r="C31" s="88"/>
      <c r="D31" s="175" t="s">
        <v>105</v>
      </c>
      <c r="E31" s="89" t="s">
        <v>106</v>
      </c>
      <c r="F31" s="89" t="s">
        <v>107</v>
      </c>
      <c r="G31" s="89" t="s">
        <v>108</v>
      </c>
      <c r="H31" s="89" t="s">
        <v>109</v>
      </c>
      <c r="I31" s="90"/>
      <c r="J31" s="175" t="s">
        <v>110</v>
      </c>
      <c r="K31" s="175"/>
      <c r="L31" s="175"/>
      <c r="M31" s="175"/>
      <c r="N31" s="175"/>
    </row>
    <row r="32" spans="1:14" ht="12.75">
      <c r="A32" s="174"/>
      <c r="B32" s="174"/>
      <c r="C32" s="88"/>
      <c r="D32" s="174"/>
      <c r="E32" s="91" t="s">
        <v>111</v>
      </c>
      <c r="F32" s="92"/>
      <c r="G32" s="92"/>
      <c r="H32" s="92"/>
      <c r="I32" s="93"/>
      <c r="J32" s="174"/>
      <c r="K32" s="174"/>
      <c r="L32" s="174"/>
      <c r="M32" s="174"/>
      <c r="N32" s="174"/>
    </row>
    <row r="33" spans="1:14" ht="12.75">
      <c r="A33" s="63">
        <v>2</v>
      </c>
      <c r="B33" s="176" t="s">
        <v>284</v>
      </c>
      <c r="C33" s="63"/>
      <c r="D33" s="64" t="s">
        <v>280</v>
      </c>
      <c r="E33" s="65">
        <v>40</v>
      </c>
      <c r="F33" s="66" t="s">
        <v>113</v>
      </c>
      <c r="G33" s="66" t="s">
        <v>113</v>
      </c>
      <c r="H33" s="66" t="s">
        <v>113</v>
      </c>
      <c r="I33" s="67"/>
      <c r="J33" s="164" t="s">
        <v>281</v>
      </c>
      <c r="K33" s="165"/>
      <c r="L33" s="165"/>
      <c r="M33" s="165"/>
      <c r="N33" s="166"/>
    </row>
    <row r="34" spans="2:14" ht="12.75">
      <c r="B34" s="177"/>
      <c r="D34" s="64" t="s">
        <v>283</v>
      </c>
      <c r="E34" s="70">
        <v>40</v>
      </c>
      <c r="F34" s="68" t="e">
        <f>+((+#REF!*4)*100)/#REF!</f>
        <v>#REF!</v>
      </c>
      <c r="G34" s="68" t="e">
        <f>+((+#REF!*4)*100)/#REF!</f>
        <v>#REF!</v>
      </c>
      <c r="H34" s="68" t="e">
        <f>+((+#REF!*4)*100)/#REF!</f>
        <v>#REF!</v>
      </c>
      <c r="I34" s="69"/>
      <c r="J34" s="167"/>
      <c r="K34" s="168"/>
      <c r="L34" s="168"/>
      <c r="M34" s="168"/>
      <c r="N34" s="169"/>
    </row>
    <row r="35" spans="2:14" ht="12.75">
      <c r="B35" s="177"/>
      <c r="D35" s="64" t="s">
        <v>285</v>
      </c>
      <c r="E35" s="70">
        <v>30</v>
      </c>
      <c r="F35" s="70" t="e">
        <f>+((+#REF!*4)*100)/#REF!</f>
        <v>#REF!</v>
      </c>
      <c r="G35" s="70" t="e">
        <f>+((+#REF!*4)*100)/#REF!</f>
        <v>#REF!</v>
      </c>
      <c r="H35" s="70" t="e">
        <f>+((+#REF!*4)*100)/#REF!</f>
        <v>#REF!</v>
      </c>
      <c r="I35" s="69"/>
      <c r="J35" s="167"/>
      <c r="K35" s="168"/>
      <c r="L35" s="168"/>
      <c r="M35" s="168"/>
      <c r="N35" s="169"/>
    </row>
    <row r="36" spans="2:14" ht="12.75">
      <c r="B36" s="177"/>
      <c r="D36" s="64"/>
      <c r="E36" s="70"/>
      <c r="F36" s="70" t="e">
        <f>+((+#REF!*4)*100)/#REF!</f>
        <v>#REF!</v>
      </c>
      <c r="G36" s="70" t="e">
        <f>+((+#REF!*4)*100)/#REF!</f>
        <v>#REF!</v>
      </c>
      <c r="H36" s="70" t="e">
        <f>+((+#REF!*4)*100)/#REF!</f>
        <v>#REF!</v>
      </c>
      <c r="I36" s="69"/>
      <c r="J36" s="167"/>
      <c r="K36" s="168"/>
      <c r="L36" s="168"/>
      <c r="M36" s="168"/>
      <c r="N36" s="169"/>
    </row>
    <row r="37" spans="2:14" ht="12.75">
      <c r="B37" s="177"/>
      <c r="D37" s="64"/>
      <c r="E37" s="70"/>
      <c r="F37" s="70" t="e">
        <f>+((+#REF!*4)*100)/#REF!</f>
        <v>#REF!</v>
      </c>
      <c r="G37" s="70" t="e">
        <f>+((+#REF!*4)*100)/#REF!</f>
        <v>#REF!</v>
      </c>
      <c r="H37" s="70" t="e">
        <f>+((+#REF!*4)*100)/#REF!</f>
        <v>#REF!</v>
      </c>
      <c r="I37" s="69"/>
      <c r="J37" s="167"/>
      <c r="K37" s="168"/>
      <c r="L37" s="168"/>
      <c r="M37" s="168"/>
      <c r="N37" s="169"/>
    </row>
    <row r="38" spans="2:14" ht="12.75">
      <c r="B38" s="177"/>
      <c r="D38" s="64"/>
      <c r="E38" s="70"/>
      <c r="F38" s="70" t="e">
        <f>+((+#REF!*4)*100)/#REF!</f>
        <v>#REF!</v>
      </c>
      <c r="G38" s="70" t="e">
        <f>+((+#REF!*4)*100)/#REF!</f>
        <v>#REF!</v>
      </c>
      <c r="H38" s="70" t="e">
        <f>+((+#REF!*4)*100)/#REF!</f>
        <v>#REF!</v>
      </c>
      <c r="I38" s="69"/>
      <c r="J38" s="167"/>
      <c r="K38" s="168"/>
      <c r="L38" s="168"/>
      <c r="M38" s="168"/>
      <c r="N38" s="169"/>
    </row>
    <row r="39" spans="2:14" ht="12.75">
      <c r="B39" s="177"/>
      <c r="D39" s="64"/>
      <c r="E39" s="70"/>
      <c r="F39" s="70" t="e">
        <f>+((+#REF!*4)*100)/#REF!</f>
        <v>#REF!</v>
      </c>
      <c r="G39" s="70" t="e">
        <f>+((+#REF!*4)*100)/#REF!</f>
        <v>#REF!</v>
      </c>
      <c r="H39" s="70" t="e">
        <f>+((+#REF!*4)*100)/#REF!</f>
        <v>#REF!</v>
      </c>
      <c r="I39" s="69"/>
      <c r="J39" s="167"/>
      <c r="K39" s="168"/>
      <c r="L39" s="168"/>
      <c r="M39" s="168"/>
      <c r="N39" s="169"/>
    </row>
    <row r="40" spans="2:14" ht="12.75">
      <c r="B40" s="177"/>
      <c r="D40" s="64"/>
      <c r="E40" s="70"/>
      <c r="F40" s="70" t="e">
        <f>+((+#REF!*4)*100)/#REF!</f>
        <v>#REF!</v>
      </c>
      <c r="G40" s="70" t="e">
        <f>+((+#REF!*4)*100)/#REF!</f>
        <v>#REF!</v>
      </c>
      <c r="H40" s="70" t="e">
        <f>+((+#REF!*4)*100)/#REF!</f>
        <v>#REF!</v>
      </c>
      <c r="I40" s="69"/>
      <c r="J40" s="167"/>
      <c r="K40" s="168"/>
      <c r="L40" s="168"/>
      <c r="M40" s="168"/>
      <c r="N40" s="169"/>
    </row>
    <row r="41" spans="2:14" ht="12.75">
      <c r="B41" s="177"/>
      <c r="D41" s="64"/>
      <c r="E41" s="70"/>
      <c r="F41" s="70" t="e">
        <f>+((+#REF!*4)*100)/#REF!</f>
        <v>#REF!</v>
      </c>
      <c r="G41" s="70" t="e">
        <f>+((+#REF!*4)*100)/#REF!</f>
        <v>#REF!</v>
      </c>
      <c r="H41" s="70" t="e">
        <f>+((+#REF!*4)*100)/#REF!</f>
        <v>#REF!</v>
      </c>
      <c r="I41" s="69"/>
      <c r="J41" s="167"/>
      <c r="K41" s="168"/>
      <c r="L41" s="168"/>
      <c r="M41" s="168"/>
      <c r="N41" s="169"/>
    </row>
    <row r="42" spans="2:14" ht="12.75">
      <c r="B42" s="177"/>
      <c r="D42" s="64"/>
      <c r="E42" s="70"/>
      <c r="F42" s="70" t="e">
        <f>+((+#REF!*4)*100)/#REF!</f>
        <v>#REF!</v>
      </c>
      <c r="G42" s="70" t="e">
        <f>+((+#REF!*4)*100)/#REF!</f>
        <v>#REF!</v>
      </c>
      <c r="H42" s="70" t="e">
        <f>+((+#REF!*4)*100)/#REF!</f>
        <v>#REF!</v>
      </c>
      <c r="I42" s="69"/>
      <c r="J42" s="167"/>
      <c r="K42" s="168"/>
      <c r="L42" s="168"/>
      <c r="M42" s="168"/>
      <c r="N42" s="169"/>
    </row>
    <row r="43" spans="2:14" ht="12.75">
      <c r="B43" s="177"/>
      <c r="D43" s="64"/>
      <c r="E43" s="70"/>
      <c r="F43" s="70" t="e">
        <f>+((+#REF!*4)*100)/#REF!</f>
        <v>#REF!</v>
      </c>
      <c r="G43" s="70" t="e">
        <f>+((+#REF!*4)*100)/#REF!</f>
        <v>#REF!</v>
      </c>
      <c r="H43" s="70" t="e">
        <f>+((+#REF!*4)*100)/#REF!</f>
        <v>#REF!</v>
      </c>
      <c r="I43" s="69"/>
      <c r="J43" s="167"/>
      <c r="K43" s="168"/>
      <c r="L43" s="168"/>
      <c r="M43" s="168"/>
      <c r="N43" s="169"/>
    </row>
    <row r="44" spans="2:14" ht="12.75">
      <c r="B44" s="177"/>
      <c r="D44" s="64"/>
      <c r="E44" s="70"/>
      <c r="F44" s="70" t="e">
        <f>+((+#REF!*4)*100)/#REF!</f>
        <v>#REF!</v>
      </c>
      <c r="G44" s="70" t="e">
        <f>+((+#REF!*4)*100)/#REF!</f>
        <v>#REF!</v>
      </c>
      <c r="H44" s="70" t="e">
        <f>+((+#REF!*4)*100)/#REF!</f>
        <v>#REF!</v>
      </c>
      <c r="I44" s="69"/>
      <c r="J44" s="167"/>
      <c r="K44" s="168"/>
      <c r="L44" s="168"/>
      <c r="M44" s="168"/>
      <c r="N44" s="169"/>
    </row>
    <row r="45" spans="2:14" ht="12.75">
      <c r="B45" s="177"/>
      <c r="D45" s="64"/>
      <c r="E45" s="70"/>
      <c r="F45" s="70" t="e">
        <f>+((+#REF!*4)*100)/#REF!</f>
        <v>#REF!</v>
      </c>
      <c r="G45" s="70" t="e">
        <f>+((+#REF!*4)*100)/#REF!</f>
        <v>#REF!</v>
      </c>
      <c r="H45" s="70" t="e">
        <f>+((+#REF!*4)*100)/#REF!</f>
        <v>#REF!</v>
      </c>
      <c r="I45" s="69"/>
      <c r="J45" s="167"/>
      <c r="K45" s="168"/>
      <c r="L45" s="168"/>
      <c r="M45" s="168"/>
      <c r="N45" s="169"/>
    </row>
    <row r="46" spans="2:14" ht="12.75">
      <c r="B46" s="177"/>
      <c r="D46" s="64"/>
      <c r="E46" s="70"/>
      <c r="F46" s="70" t="e">
        <f>+((+#REF!*4)*100)/#REF!</f>
        <v>#REF!</v>
      </c>
      <c r="G46" s="70" t="e">
        <f>+((+#REF!*4)*100)/#REF!</f>
        <v>#REF!</v>
      </c>
      <c r="H46" s="70" t="e">
        <f>+((+#REF!*4)*100)/#REF!</f>
        <v>#REF!</v>
      </c>
      <c r="I46" s="69"/>
      <c r="J46" s="167"/>
      <c r="K46" s="168"/>
      <c r="L46" s="168"/>
      <c r="M46" s="168"/>
      <c r="N46" s="169"/>
    </row>
    <row r="47" spans="2:14" ht="12.75">
      <c r="B47" s="177"/>
      <c r="D47" s="64"/>
      <c r="E47" s="70"/>
      <c r="F47" s="70" t="e">
        <f>+((+#REF!*4)*100)/#REF!</f>
        <v>#REF!</v>
      </c>
      <c r="G47" s="70" t="e">
        <f>+((+#REF!*4)*100)/#REF!</f>
        <v>#REF!</v>
      </c>
      <c r="H47" s="70" t="e">
        <f>+((+#REF!*4)*100)/#REF!</f>
        <v>#REF!</v>
      </c>
      <c r="I47" s="69"/>
      <c r="J47" s="167"/>
      <c r="K47" s="168"/>
      <c r="L47" s="168"/>
      <c r="M47" s="168"/>
      <c r="N47" s="169"/>
    </row>
    <row r="48" spans="2:14" ht="12.75">
      <c r="B48" s="177"/>
      <c r="D48" s="64"/>
      <c r="E48" s="70"/>
      <c r="F48" s="70" t="e">
        <f>+((+#REF!*4)*100)/#REF!</f>
        <v>#REF!</v>
      </c>
      <c r="G48" s="70" t="e">
        <f>+((+#REF!*4)*100)/#REF!</f>
        <v>#REF!</v>
      </c>
      <c r="H48" s="70" t="e">
        <f>+((+#REF!*4)*100)/#REF!</f>
        <v>#REF!</v>
      </c>
      <c r="I48" s="69"/>
      <c r="J48" s="167"/>
      <c r="K48" s="168"/>
      <c r="L48" s="168"/>
      <c r="M48" s="168"/>
      <c r="N48" s="169"/>
    </row>
    <row r="49" spans="2:14" ht="12.75">
      <c r="B49" s="177"/>
      <c r="D49" s="64"/>
      <c r="E49" s="70"/>
      <c r="F49" s="70" t="e">
        <f>+((+#REF!*4)*100)/#REF!</f>
        <v>#REF!</v>
      </c>
      <c r="G49" s="70" t="e">
        <f>+((+#REF!*4)*100)/#REF!</f>
        <v>#REF!</v>
      </c>
      <c r="H49" s="70" t="e">
        <f>+((+#REF!*4)*100)/#REF!</f>
        <v>#REF!</v>
      </c>
      <c r="I49" s="69"/>
      <c r="J49" s="167"/>
      <c r="K49" s="168"/>
      <c r="L49" s="168"/>
      <c r="M49" s="168"/>
      <c r="N49" s="169"/>
    </row>
    <row r="50" spans="2:14" ht="12.75">
      <c r="B50" s="177"/>
      <c r="D50" s="64"/>
      <c r="E50" s="70"/>
      <c r="F50" s="70" t="e">
        <f>+((+#REF!*4)*100)/#REF!</f>
        <v>#REF!</v>
      </c>
      <c r="G50" s="70" t="e">
        <f>+((+#REF!*4)*100)/#REF!</f>
        <v>#REF!</v>
      </c>
      <c r="H50" s="70" t="e">
        <f>+((+#REF!*4)*100)/#REF!</f>
        <v>#REF!</v>
      </c>
      <c r="I50" s="69"/>
      <c r="J50" s="167"/>
      <c r="K50" s="168"/>
      <c r="L50" s="168"/>
      <c r="M50" s="168"/>
      <c r="N50" s="169"/>
    </row>
    <row r="51" spans="2:14" ht="12.75">
      <c r="B51" s="177"/>
      <c r="D51" s="64"/>
      <c r="E51" s="70"/>
      <c r="F51" s="70" t="e">
        <f>+((+#REF!*4)*100)/#REF!</f>
        <v>#REF!</v>
      </c>
      <c r="G51" s="70" t="e">
        <f>+((+#REF!*4)*100)/#REF!</f>
        <v>#REF!</v>
      </c>
      <c r="H51" s="70" t="e">
        <f>+((+#REF!*4)*100)/#REF!</f>
        <v>#REF!</v>
      </c>
      <c r="I51" s="69"/>
      <c r="J51" s="167"/>
      <c r="K51" s="168"/>
      <c r="L51" s="168"/>
      <c r="M51" s="168"/>
      <c r="N51" s="169"/>
    </row>
    <row r="52" spans="2:14" ht="12.75">
      <c r="B52" s="177"/>
      <c r="D52" s="64"/>
      <c r="E52" s="70"/>
      <c r="F52" s="68"/>
      <c r="G52" s="68"/>
      <c r="H52" s="68"/>
      <c r="I52" s="69"/>
      <c r="J52" s="167"/>
      <c r="K52" s="168"/>
      <c r="L52" s="168"/>
      <c r="M52" s="168"/>
      <c r="N52" s="169"/>
    </row>
    <row r="53" spans="2:14" ht="12.75">
      <c r="B53" s="178"/>
      <c r="D53" s="71"/>
      <c r="E53" s="72"/>
      <c r="F53" s="73" t="e">
        <f>SUM(F34:F51)</f>
        <v>#REF!</v>
      </c>
      <c r="G53" s="73" t="e">
        <f>SUM(G34:G51)</f>
        <v>#REF!</v>
      </c>
      <c r="H53" s="73" t="e">
        <f>SUM(H34:H51)</f>
        <v>#REF!</v>
      </c>
      <c r="I53" s="69"/>
      <c r="J53" s="170"/>
      <c r="K53" s="171"/>
      <c r="L53" s="171"/>
      <c r="M53" s="171"/>
      <c r="N53" s="172"/>
    </row>
    <row r="54" spans="2:14" ht="12.75">
      <c r="B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</row>
    <row r="55" spans="2:14" ht="12.75">
      <c r="B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</row>
    <row r="56" spans="1:14" ht="12.75">
      <c r="A56" s="173" t="s">
        <v>359</v>
      </c>
      <c r="B56" s="173" t="s">
        <v>360</v>
      </c>
      <c r="C56" s="88"/>
      <c r="D56" s="175" t="s">
        <v>105</v>
      </c>
      <c r="E56" s="89" t="s">
        <v>106</v>
      </c>
      <c r="F56" s="89" t="s">
        <v>107</v>
      </c>
      <c r="G56" s="89" t="s">
        <v>108</v>
      </c>
      <c r="H56" s="89" t="s">
        <v>109</v>
      </c>
      <c r="I56" s="90"/>
      <c r="J56" s="175" t="s">
        <v>110</v>
      </c>
      <c r="K56" s="175"/>
      <c r="L56" s="175"/>
      <c r="M56" s="175"/>
      <c r="N56" s="175"/>
    </row>
    <row r="57" spans="1:14" ht="12.75">
      <c r="A57" s="174"/>
      <c r="B57" s="174"/>
      <c r="C57" s="88"/>
      <c r="D57" s="174"/>
      <c r="E57" s="91" t="s">
        <v>111</v>
      </c>
      <c r="F57" s="92"/>
      <c r="G57" s="92"/>
      <c r="H57" s="92"/>
      <c r="I57" s="93"/>
      <c r="J57" s="174"/>
      <c r="K57" s="174"/>
      <c r="L57" s="174"/>
      <c r="M57" s="174"/>
      <c r="N57" s="174"/>
    </row>
    <row r="58" spans="1:14" ht="12.75">
      <c r="A58" s="63">
        <v>3</v>
      </c>
      <c r="B58" s="176" t="s">
        <v>286</v>
      </c>
      <c r="C58" s="63"/>
      <c r="D58" s="64" t="s">
        <v>280</v>
      </c>
      <c r="E58" s="65">
        <v>40</v>
      </c>
      <c r="F58" s="66" t="s">
        <v>113</v>
      </c>
      <c r="G58" s="66" t="s">
        <v>113</v>
      </c>
      <c r="H58" s="66" t="s">
        <v>113</v>
      </c>
      <c r="I58" s="67"/>
      <c r="J58" s="164" t="s">
        <v>287</v>
      </c>
      <c r="K58" s="165"/>
      <c r="L58" s="165"/>
      <c r="M58" s="165"/>
      <c r="N58" s="166"/>
    </row>
    <row r="59" spans="2:14" ht="12.75">
      <c r="B59" s="177"/>
      <c r="D59" s="64" t="s">
        <v>213</v>
      </c>
      <c r="E59" s="70">
        <v>45</v>
      </c>
      <c r="F59" s="68" t="e">
        <f>+((+#REF!*4)*100)/#REF!</f>
        <v>#REF!</v>
      </c>
      <c r="G59" s="68" t="e">
        <f>+((+#REF!*4)*100)/#REF!</f>
        <v>#REF!</v>
      </c>
      <c r="H59" s="68" t="e">
        <f>+((+#REF!*4)*100)/#REF!</f>
        <v>#REF!</v>
      </c>
      <c r="I59" s="69"/>
      <c r="J59" s="167"/>
      <c r="K59" s="168"/>
      <c r="L59" s="168"/>
      <c r="M59" s="168"/>
      <c r="N59" s="169"/>
    </row>
    <row r="60" spans="2:14" ht="12.75">
      <c r="B60" s="177"/>
      <c r="D60" s="64" t="s">
        <v>283</v>
      </c>
      <c r="E60" s="70">
        <v>40</v>
      </c>
      <c r="F60" s="70" t="e">
        <f>+((+#REF!*4)*100)/#REF!</f>
        <v>#REF!</v>
      </c>
      <c r="G60" s="70" t="e">
        <f>+((+#REF!*4)*100)/#REF!</f>
        <v>#REF!</v>
      </c>
      <c r="H60" s="70" t="e">
        <f>+((+#REF!*4)*100)/#REF!</f>
        <v>#REF!</v>
      </c>
      <c r="I60" s="69"/>
      <c r="J60" s="167"/>
      <c r="K60" s="168"/>
      <c r="L60" s="168"/>
      <c r="M60" s="168"/>
      <c r="N60" s="169"/>
    </row>
    <row r="61" spans="2:14" ht="12.75">
      <c r="B61" s="177"/>
      <c r="D61" s="64"/>
      <c r="E61" s="70"/>
      <c r="F61" s="70" t="e">
        <f>+((+#REF!*4)*100)/#REF!</f>
        <v>#REF!</v>
      </c>
      <c r="G61" s="70" t="e">
        <f>+((+#REF!*4)*100)/#REF!</f>
        <v>#REF!</v>
      </c>
      <c r="H61" s="70" t="e">
        <f>+((+#REF!*4)*100)/#REF!</f>
        <v>#REF!</v>
      </c>
      <c r="I61" s="69"/>
      <c r="J61" s="167"/>
      <c r="K61" s="168"/>
      <c r="L61" s="168"/>
      <c r="M61" s="168"/>
      <c r="N61" s="169"/>
    </row>
    <row r="62" spans="2:14" ht="12.75">
      <c r="B62" s="177"/>
      <c r="D62" s="64"/>
      <c r="E62" s="70"/>
      <c r="F62" s="70" t="e">
        <f>+((+#REF!*4)*100)/#REF!</f>
        <v>#REF!</v>
      </c>
      <c r="G62" s="70" t="e">
        <f>+((+#REF!*4)*100)/#REF!</f>
        <v>#REF!</v>
      </c>
      <c r="H62" s="70" t="e">
        <f>+((+#REF!*4)*100)/#REF!</f>
        <v>#REF!</v>
      </c>
      <c r="I62" s="69"/>
      <c r="J62" s="167"/>
      <c r="K62" s="168"/>
      <c r="L62" s="168"/>
      <c r="M62" s="168"/>
      <c r="N62" s="169"/>
    </row>
    <row r="63" spans="2:14" ht="12.75">
      <c r="B63" s="177"/>
      <c r="D63" s="64"/>
      <c r="E63" s="70"/>
      <c r="F63" s="70" t="e">
        <f>+((+#REF!*4)*100)/#REF!</f>
        <v>#REF!</v>
      </c>
      <c r="G63" s="70" t="e">
        <f>+((+#REF!*4)*100)/#REF!</f>
        <v>#REF!</v>
      </c>
      <c r="H63" s="70" t="e">
        <f>+((+#REF!*4)*100)/#REF!</f>
        <v>#REF!</v>
      </c>
      <c r="I63" s="69"/>
      <c r="J63" s="167"/>
      <c r="K63" s="168"/>
      <c r="L63" s="168"/>
      <c r="M63" s="168"/>
      <c r="N63" s="169"/>
    </row>
    <row r="64" spans="2:14" ht="12.75">
      <c r="B64" s="177"/>
      <c r="D64" s="64"/>
      <c r="E64" s="70"/>
      <c r="F64" s="70" t="e">
        <f>+((+#REF!*4)*100)/#REF!</f>
        <v>#REF!</v>
      </c>
      <c r="G64" s="70" t="e">
        <f>+((+#REF!*4)*100)/#REF!</f>
        <v>#REF!</v>
      </c>
      <c r="H64" s="70" t="e">
        <f>+((+#REF!*4)*100)/#REF!</f>
        <v>#REF!</v>
      </c>
      <c r="I64" s="69"/>
      <c r="J64" s="167"/>
      <c r="K64" s="168"/>
      <c r="L64" s="168"/>
      <c r="M64" s="168"/>
      <c r="N64" s="169"/>
    </row>
    <row r="65" spans="2:14" ht="12.75">
      <c r="B65" s="177"/>
      <c r="D65" s="64"/>
      <c r="E65" s="70"/>
      <c r="F65" s="70" t="e">
        <f>+((+#REF!*4)*100)/#REF!</f>
        <v>#REF!</v>
      </c>
      <c r="G65" s="70" t="e">
        <f>+((+#REF!*4)*100)/#REF!</f>
        <v>#REF!</v>
      </c>
      <c r="H65" s="70" t="e">
        <f>+((+#REF!*4)*100)/#REF!</f>
        <v>#REF!</v>
      </c>
      <c r="I65" s="69"/>
      <c r="J65" s="167"/>
      <c r="K65" s="168"/>
      <c r="L65" s="168"/>
      <c r="M65" s="168"/>
      <c r="N65" s="169"/>
    </row>
    <row r="66" spans="2:14" ht="12.75">
      <c r="B66" s="177"/>
      <c r="D66" s="64"/>
      <c r="E66" s="70"/>
      <c r="F66" s="70" t="e">
        <f>+((+#REF!*4)*100)/#REF!</f>
        <v>#REF!</v>
      </c>
      <c r="G66" s="70" t="e">
        <f>+((+#REF!*4)*100)/#REF!</f>
        <v>#REF!</v>
      </c>
      <c r="H66" s="70" t="e">
        <f>+((+#REF!*4)*100)/#REF!</f>
        <v>#REF!</v>
      </c>
      <c r="I66" s="69"/>
      <c r="J66" s="167"/>
      <c r="K66" s="168"/>
      <c r="L66" s="168"/>
      <c r="M66" s="168"/>
      <c r="N66" s="169"/>
    </row>
    <row r="67" spans="2:14" ht="12.75">
      <c r="B67" s="177"/>
      <c r="D67" s="64"/>
      <c r="E67" s="70"/>
      <c r="F67" s="70" t="e">
        <f>+((+#REF!*4)*100)/#REF!</f>
        <v>#REF!</v>
      </c>
      <c r="G67" s="70" t="e">
        <f>+((+#REF!*4)*100)/#REF!</f>
        <v>#REF!</v>
      </c>
      <c r="H67" s="70" t="e">
        <f>+((+#REF!*4)*100)/#REF!</f>
        <v>#REF!</v>
      </c>
      <c r="I67" s="69"/>
      <c r="J67" s="167"/>
      <c r="K67" s="168"/>
      <c r="L67" s="168"/>
      <c r="M67" s="168"/>
      <c r="N67" s="169"/>
    </row>
    <row r="68" spans="2:14" ht="12.75">
      <c r="B68" s="177"/>
      <c r="D68" s="64"/>
      <c r="E68" s="70"/>
      <c r="F68" s="70" t="e">
        <f>+((+#REF!*4)*100)/#REF!</f>
        <v>#REF!</v>
      </c>
      <c r="G68" s="70" t="e">
        <f>+((+#REF!*4)*100)/#REF!</f>
        <v>#REF!</v>
      </c>
      <c r="H68" s="70" t="e">
        <f>+((+#REF!*4)*100)/#REF!</f>
        <v>#REF!</v>
      </c>
      <c r="I68" s="69"/>
      <c r="J68" s="167"/>
      <c r="K68" s="168"/>
      <c r="L68" s="168"/>
      <c r="M68" s="168"/>
      <c r="N68" s="169"/>
    </row>
    <row r="69" spans="2:14" ht="12.75">
      <c r="B69" s="177"/>
      <c r="D69" s="64"/>
      <c r="E69" s="70"/>
      <c r="F69" s="70" t="e">
        <f>+((+#REF!*4)*100)/#REF!</f>
        <v>#REF!</v>
      </c>
      <c r="G69" s="70" t="e">
        <f>+((+#REF!*4)*100)/#REF!</f>
        <v>#REF!</v>
      </c>
      <c r="H69" s="70" t="e">
        <f>+((+#REF!*4)*100)/#REF!</f>
        <v>#REF!</v>
      </c>
      <c r="I69" s="69"/>
      <c r="J69" s="167"/>
      <c r="K69" s="168"/>
      <c r="L69" s="168"/>
      <c r="M69" s="168"/>
      <c r="N69" s="169"/>
    </row>
    <row r="70" spans="2:14" ht="12.75">
      <c r="B70" s="177"/>
      <c r="D70" s="64"/>
      <c r="E70" s="70"/>
      <c r="F70" s="70" t="e">
        <f>+((+#REF!*4)*100)/#REF!</f>
        <v>#REF!</v>
      </c>
      <c r="G70" s="70" t="e">
        <f>+((+#REF!*4)*100)/#REF!</f>
        <v>#REF!</v>
      </c>
      <c r="H70" s="70" t="e">
        <f>+((+#REF!*4)*100)/#REF!</f>
        <v>#REF!</v>
      </c>
      <c r="I70" s="69"/>
      <c r="J70" s="167"/>
      <c r="K70" s="168"/>
      <c r="L70" s="168"/>
      <c r="M70" s="168"/>
      <c r="N70" s="169"/>
    </row>
    <row r="71" spans="2:14" ht="12.75">
      <c r="B71" s="177"/>
      <c r="D71" s="64"/>
      <c r="E71" s="70"/>
      <c r="F71" s="70" t="e">
        <f>+((+#REF!*4)*100)/#REF!</f>
        <v>#REF!</v>
      </c>
      <c r="G71" s="70" t="e">
        <f>+((+#REF!*4)*100)/#REF!</f>
        <v>#REF!</v>
      </c>
      <c r="H71" s="70" t="e">
        <f>+((+#REF!*4)*100)/#REF!</f>
        <v>#REF!</v>
      </c>
      <c r="I71" s="69"/>
      <c r="J71" s="167"/>
      <c r="K71" s="168"/>
      <c r="L71" s="168"/>
      <c r="M71" s="168"/>
      <c r="N71" s="169"/>
    </row>
    <row r="72" spans="2:14" ht="12.75">
      <c r="B72" s="177"/>
      <c r="D72" s="64"/>
      <c r="E72" s="70"/>
      <c r="F72" s="70" t="e">
        <f>+((+#REF!*4)*100)/#REF!</f>
        <v>#REF!</v>
      </c>
      <c r="G72" s="70" t="e">
        <f>+((+#REF!*4)*100)/#REF!</f>
        <v>#REF!</v>
      </c>
      <c r="H72" s="70" t="e">
        <f>+((+#REF!*4)*100)/#REF!</f>
        <v>#REF!</v>
      </c>
      <c r="I72" s="69"/>
      <c r="J72" s="167"/>
      <c r="K72" s="168"/>
      <c r="L72" s="168"/>
      <c r="M72" s="168"/>
      <c r="N72" s="169"/>
    </row>
    <row r="73" spans="2:14" ht="12.75">
      <c r="B73" s="177"/>
      <c r="D73" s="64"/>
      <c r="E73" s="70"/>
      <c r="F73" s="70" t="e">
        <f>+((+#REF!*4)*100)/#REF!</f>
        <v>#REF!</v>
      </c>
      <c r="G73" s="70" t="e">
        <f>+((+#REF!*4)*100)/#REF!</f>
        <v>#REF!</v>
      </c>
      <c r="H73" s="70" t="e">
        <f>+((+#REF!*4)*100)/#REF!</f>
        <v>#REF!</v>
      </c>
      <c r="I73" s="69"/>
      <c r="J73" s="167"/>
      <c r="K73" s="168"/>
      <c r="L73" s="168"/>
      <c r="M73" s="168"/>
      <c r="N73" s="169"/>
    </row>
    <row r="74" spans="2:14" ht="12.75">
      <c r="B74" s="177"/>
      <c r="D74" s="64"/>
      <c r="E74" s="70"/>
      <c r="F74" s="70" t="e">
        <f>+((+#REF!*4)*100)/#REF!</f>
        <v>#REF!</v>
      </c>
      <c r="G74" s="70" t="e">
        <f>+((+#REF!*4)*100)/#REF!</f>
        <v>#REF!</v>
      </c>
      <c r="H74" s="70" t="e">
        <f>+((+#REF!*4)*100)/#REF!</f>
        <v>#REF!</v>
      </c>
      <c r="I74" s="69"/>
      <c r="J74" s="167"/>
      <c r="K74" s="168"/>
      <c r="L74" s="168"/>
      <c r="M74" s="168"/>
      <c r="N74" s="169"/>
    </row>
    <row r="75" spans="2:14" ht="12.75">
      <c r="B75" s="177"/>
      <c r="D75" s="64"/>
      <c r="E75" s="70"/>
      <c r="F75" s="70" t="e">
        <f>+((+#REF!*4)*100)/#REF!</f>
        <v>#REF!</v>
      </c>
      <c r="G75" s="70" t="e">
        <f>+((+#REF!*4)*100)/#REF!</f>
        <v>#REF!</v>
      </c>
      <c r="H75" s="70" t="e">
        <f>+((+#REF!*4)*100)/#REF!</f>
        <v>#REF!</v>
      </c>
      <c r="I75" s="69"/>
      <c r="J75" s="167"/>
      <c r="K75" s="168"/>
      <c r="L75" s="168"/>
      <c r="M75" s="168"/>
      <c r="N75" s="169"/>
    </row>
    <row r="76" spans="2:14" ht="12.75">
      <c r="B76" s="177"/>
      <c r="D76" s="64"/>
      <c r="E76" s="70"/>
      <c r="F76" s="70" t="e">
        <f>+((+#REF!*4)*100)/#REF!</f>
        <v>#REF!</v>
      </c>
      <c r="G76" s="70" t="e">
        <f>+((+#REF!*4)*100)/#REF!</f>
        <v>#REF!</v>
      </c>
      <c r="H76" s="70" t="e">
        <f>+((+#REF!*4)*100)/#REF!</f>
        <v>#REF!</v>
      </c>
      <c r="I76" s="69"/>
      <c r="J76" s="167"/>
      <c r="K76" s="168"/>
      <c r="L76" s="168"/>
      <c r="M76" s="168"/>
      <c r="N76" s="169"/>
    </row>
    <row r="77" spans="2:14" ht="12.75">
      <c r="B77" s="177"/>
      <c r="D77" s="64"/>
      <c r="E77" s="70"/>
      <c r="F77" s="68"/>
      <c r="G77" s="68"/>
      <c r="H77" s="68"/>
      <c r="I77" s="69"/>
      <c r="J77" s="167"/>
      <c r="K77" s="168"/>
      <c r="L77" s="168"/>
      <c r="M77" s="168"/>
      <c r="N77" s="169"/>
    </row>
    <row r="78" spans="2:14" ht="12.75">
      <c r="B78" s="178"/>
      <c r="D78" s="71"/>
      <c r="E78" s="72"/>
      <c r="F78" s="73" t="e">
        <f>SUM(F59:F76)</f>
        <v>#REF!</v>
      </c>
      <c r="G78" s="73" t="e">
        <f>SUM(G59:G76)</f>
        <v>#REF!</v>
      </c>
      <c r="H78" s="73" t="e">
        <f>SUM(H59:H76)</f>
        <v>#REF!</v>
      </c>
      <c r="I78" s="69"/>
      <c r="J78" s="170"/>
      <c r="K78" s="171"/>
      <c r="L78" s="171"/>
      <c r="M78" s="171"/>
      <c r="N78" s="172"/>
    </row>
    <row r="79" spans="2:14" ht="12.75">
      <c r="B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</row>
    <row r="80" spans="2:14" ht="12.75">
      <c r="B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</row>
    <row r="81" spans="1:14" ht="12.75">
      <c r="A81" s="173" t="s">
        <v>359</v>
      </c>
      <c r="B81" s="173" t="s">
        <v>360</v>
      </c>
      <c r="C81" s="88"/>
      <c r="D81" s="175" t="s">
        <v>105</v>
      </c>
      <c r="E81" s="89" t="s">
        <v>106</v>
      </c>
      <c r="F81" s="89" t="s">
        <v>107</v>
      </c>
      <c r="G81" s="89" t="s">
        <v>108</v>
      </c>
      <c r="H81" s="89" t="s">
        <v>109</v>
      </c>
      <c r="I81" s="90"/>
      <c r="J81" s="175" t="s">
        <v>110</v>
      </c>
      <c r="K81" s="175"/>
      <c r="L81" s="175"/>
      <c r="M81" s="175"/>
      <c r="N81" s="175"/>
    </row>
    <row r="82" spans="1:14" ht="12.75">
      <c r="A82" s="174"/>
      <c r="B82" s="174"/>
      <c r="C82" s="88"/>
      <c r="D82" s="174"/>
      <c r="E82" s="91" t="s">
        <v>111</v>
      </c>
      <c r="F82" s="92"/>
      <c r="G82" s="92"/>
      <c r="H82" s="92"/>
      <c r="I82" s="93"/>
      <c r="J82" s="174"/>
      <c r="K82" s="174"/>
      <c r="L82" s="174"/>
      <c r="M82" s="174"/>
      <c r="N82" s="174"/>
    </row>
    <row r="83" spans="1:14" ht="12.75">
      <c r="A83" s="63">
        <v>4</v>
      </c>
      <c r="B83" s="176" t="s">
        <v>288</v>
      </c>
      <c r="C83" s="63"/>
      <c r="D83" s="64" t="s">
        <v>280</v>
      </c>
      <c r="E83" s="65">
        <v>40</v>
      </c>
      <c r="F83" s="66" t="s">
        <v>113</v>
      </c>
      <c r="G83" s="66" t="s">
        <v>113</v>
      </c>
      <c r="H83" s="66" t="s">
        <v>113</v>
      </c>
      <c r="I83" s="67"/>
      <c r="J83" s="164" t="s">
        <v>287</v>
      </c>
      <c r="K83" s="165"/>
      <c r="L83" s="165"/>
      <c r="M83" s="165"/>
      <c r="N83" s="166"/>
    </row>
    <row r="84" spans="2:14" ht="12.75">
      <c r="B84" s="177"/>
      <c r="D84" s="64" t="s">
        <v>213</v>
      </c>
      <c r="E84" s="70">
        <v>45</v>
      </c>
      <c r="F84" s="68" t="e">
        <f>+((+#REF!*4)*100)/#REF!</f>
        <v>#REF!</v>
      </c>
      <c r="G84" s="68" t="e">
        <f>+((+#REF!*4)*100)/#REF!</f>
        <v>#REF!</v>
      </c>
      <c r="H84" s="68" t="e">
        <f>+((+#REF!*4)*100)/#REF!</f>
        <v>#REF!</v>
      </c>
      <c r="I84" s="69"/>
      <c r="J84" s="167"/>
      <c r="K84" s="168"/>
      <c r="L84" s="168"/>
      <c r="M84" s="168"/>
      <c r="N84" s="169"/>
    </row>
    <row r="85" spans="2:14" ht="12.75">
      <c r="B85" s="177"/>
      <c r="D85" s="64" t="s">
        <v>119</v>
      </c>
      <c r="E85" s="70">
        <v>10</v>
      </c>
      <c r="F85" s="70" t="e">
        <f>+((+#REF!*4)*100)/#REF!</f>
        <v>#REF!</v>
      </c>
      <c r="G85" s="70" t="e">
        <f>+((+#REF!*4)*100)/#REF!</f>
        <v>#REF!</v>
      </c>
      <c r="H85" s="70" t="e">
        <f>+((+#REF!*4)*100)/#REF!</f>
        <v>#REF!</v>
      </c>
      <c r="I85" s="69"/>
      <c r="J85" s="167"/>
      <c r="K85" s="168"/>
      <c r="L85" s="168"/>
      <c r="M85" s="168"/>
      <c r="N85" s="169"/>
    </row>
    <row r="86" spans="2:14" ht="12.75">
      <c r="B86" s="177"/>
      <c r="D86" s="64"/>
      <c r="E86" s="70"/>
      <c r="F86" s="70" t="e">
        <f>+((+#REF!*4)*100)/#REF!</f>
        <v>#REF!</v>
      </c>
      <c r="G86" s="70" t="e">
        <f>+((+#REF!*4)*100)/#REF!</f>
        <v>#REF!</v>
      </c>
      <c r="H86" s="70" t="e">
        <f>+((+#REF!*4)*100)/#REF!</f>
        <v>#REF!</v>
      </c>
      <c r="I86" s="69"/>
      <c r="J86" s="167"/>
      <c r="K86" s="168"/>
      <c r="L86" s="168"/>
      <c r="M86" s="168"/>
      <c r="N86" s="169"/>
    </row>
    <row r="87" spans="2:14" ht="12.75">
      <c r="B87" s="177"/>
      <c r="D87" s="64"/>
      <c r="E87" s="70"/>
      <c r="F87" s="70" t="e">
        <f>+((+#REF!*4)*100)/#REF!</f>
        <v>#REF!</v>
      </c>
      <c r="G87" s="70" t="e">
        <f>+((+#REF!*4)*100)/#REF!</f>
        <v>#REF!</v>
      </c>
      <c r="H87" s="70" t="e">
        <f>+((+#REF!*4)*100)/#REF!</f>
        <v>#REF!</v>
      </c>
      <c r="I87" s="69"/>
      <c r="J87" s="167"/>
      <c r="K87" s="168"/>
      <c r="L87" s="168"/>
      <c r="M87" s="168"/>
      <c r="N87" s="169"/>
    </row>
    <row r="88" spans="2:14" ht="12.75">
      <c r="B88" s="177"/>
      <c r="D88" s="64"/>
      <c r="E88" s="70"/>
      <c r="F88" s="70" t="e">
        <f>+((+#REF!*4)*100)/#REF!</f>
        <v>#REF!</v>
      </c>
      <c r="G88" s="70" t="e">
        <f>+((+#REF!*4)*100)/#REF!</f>
        <v>#REF!</v>
      </c>
      <c r="H88" s="70" t="e">
        <f>+((+#REF!*4)*100)/#REF!</f>
        <v>#REF!</v>
      </c>
      <c r="I88" s="69"/>
      <c r="J88" s="167"/>
      <c r="K88" s="168"/>
      <c r="L88" s="168"/>
      <c r="M88" s="168"/>
      <c r="N88" s="169"/>
    </row>
    <row r="89" spans="2:14" ht="12.75">
      <c r="B89" s="177"/>
      <c r="D89" s="64"/>
      <c r="E89" s="70"/>
      <c r="F89" s="70" t="e">
        <f>+((+#REF!*4)*100)/#REF!</f>
        <v>#REF!</v>
      </c>
      <c r="G89" s="70" t="e">
        <f>+((+#REF!*4)*100)/#REF!</f>
        <v>#REF!</v>
      </c>
      <c r="H89" s="70" t="e">
        <f>+((+#REF!*4)*100)/#REF!</f>
        <v>#REF!</v>
      </c>
      <c r="I89" s="69"/>
      <c r="J89" s="167"/>
      <c r="K89" s="168"/>
      <c r="L89" s="168"/>
      <c r="M89" s="168"/>
      <c r="N89" s="169"/>
    </row>
    <row r="90" spans="2:14" ht="12.75">
      <c r="B90" s="177"/>
      <c r="D90" s="64"/>
      <c r="E90" s="70"/>
      <c r="F90" s="70" t="e">
        <f>+((+#REF!*4)*100)/#REF!</f>
        <v>#REF!</v>
      </c>
      <c r="G90" s="70" t="e">
        <f>+((+#REF!*4)*100)/#REF!</f>
        <v>#REF!</v>
      </c>
      <c r="H90" s="70" t="e">
        <f>+((+#REF!*4)*100)/#REF!</f>
        <v>#REF!</v>
      </c>
      <c r="I90" s="69"/>
      <c r="J90" s="167"/>
      <c r="K90" s="168"/>
      <c r="L90" s="168"/>
      <c r="M90" s="168"/>
      <c r="N90" s="169"/>
    </row>
    <row r="91" spans="2:14" ht="12.75">
      <c r="B91" s="177"/>
      <c r="D91" s="64"/>
      <c r="E91" s="70"/>
      <c r="F91" s="70" t="e">
        <f>+((+#REF!*4)*100)/#REF!</f>
        <v>#REF!</v>
      </c>
      <c r="G91" s="70" t="e">
        <f>+((+#REF!*4)*100)/#REF!</f>
        <v>#REF!</v>
      </c>
      <c r="H91" s="70" t="e">
        <f>+((+#REF!*4)*100)/#REF!</f>
        <v>#REF!</v>
      </c>
      <c r="I91" s="69"/>
      <c r="J91" s="167"/>
      <c r="K91" s="168"/>
      <c r="L91" s="168"/>
      <c r="M91" s="168"/>
      <c r="N91" s="169"/>
    </row>
    <row r="92" spans="2:14" ht="12.75">
      <c r="B92" s="177"/>
      <c r="D92" s="64"/>
      <c r="E92" s="70"/>
      <c r="F92" s="70" t="e">
        <f>+((+#REF!*4)*100)/#REF!</f>
        <v>#REF!</v>
      </c>
      <c r="G92" s="70" t="e">
        <f>+((+#REF!*4)*100)/#REF!</f>
        <v>#REF!</v>
      </c>
      <c r="H92" s="70" t="e">
        <f>+((+#REF!*4)*100)/#REF!</f>
        <v>#REF!</v>
      </c>
      <c r="I92" s="69"/>
      <c r="J92" s="167"/>
      <c r="K92" s="168"/>
      <c r="L92" s="168"/>
      <c r="M92" s="168"/>
      <c r="N92" s="169"/>
    </row>
    <row r="93" spans="2:14" ht="12.75">
      <c r="B93" s="177"/>
      <c r="D93" s="64"/>
      <c r="E93" s="70"/>
      <c r="F93" s="70" t="e">
        <f>+((+#REF!*4)*100)/#REF!</f>
        <v>#REF!</v>
      </c>
      <c r="G93" s="70" t="e">
        <f>+((+#REF!*4)*100)/#REF!</f>
        <v>#REF!</v>
      </c>
      <c r="H93" s="70" t="e">
        <f>+((+#REF!*4)*100)/#REF!</f>
        <v>#REF!</v>
      </c>
      <c r="I93" s="69"/>
      <c r="J93" s="167"/>
      <c r="K93" s="168"/>
      <c r="L93" s="168"/>
      <c r="M93" s="168"/>
      <c r="N93" s="169"/>
    </row>
    <row r="94" spans="2:14" ht="12.75">
      <c r="B94" s="177"/>
      <c r="D94" s="64"/>
      <c r="E94" s="70"/>
      <c r="F94" s="70" t="e">
        <f>+((+#REF!*4)*100)/#REF!</f>
        <v>#REF!</v>
      </c>
      <c r="G94" s="70" t="e">
        <f>+((+#REF!*4)*100)/#REF!</f>
        <v>#REF!</v>
      </c>
      <c r="H94" s="70" t="e">
        <f>+((+#REF!*4)*100)/#REF!</f>
        <v>#REF!</v>
      </c>
      <c r="I94" s="69"/>
      <c r="J94" s="167"/>
      <c r="K94" s="168"/>
      <c r="L94" s="168"/>
      <c r="M94" s="168"/>
      <c r="N94" s="169"/>
    </row>
    <row r="95" spans="2:14" ht="12.75">
      <c r="B95" s="177"/>
      <c r="D95" s="64"/>
      <c r="E95" s="70"/>
      <c r="F95" s="70" t="e">
        <f>+((+#REF!*4)*100)/#REF!</f>
        <v>#REF!</v>
      </c>
      <c r="G95" s="70" t="e">
        <f>+((+#REF!*4)*100)/#REF!</f>
        <v>#REF!</v>
      </c>
      <c r="H95" s="70" t="e">
        <f>+((+#REF!*4)*100)/#REF!</f>
        <v>#REF!</v>
      </c>
      <c r="I95" s="69"/>
      <c r="J95" s="167"/>
      <c r="K95" s="168"/>
      <c r="L95" s="168"/>
      <c r="M95" s="168"/>
      <c r="N95" s="169"/>
    </row>
    <row r="96" spans="2:14" ht="12.75">
      <c r="B96" s="177"/>
      <c r="D96" s="64"/>
      <c r="E96" s="70"/>
      <c r="F96" s="70" t="e">
        <f>+((+#REF!*4)*100)/#REF!</f>
        <v>#REF!</v>
      </c>
      <c r="G96" s="70" t="e">
        <f>+((+#REF!*4)*100)/#REF!</f>
        <v>#REF!</v>
      </c>
      <c r="H96" s="70" t="e">
        <f>+((+#REF!*4)*100)/#REF!</f>
        <v>#REF!</v>
      </c>
      <c r="I96" s="69"/>
      <c r="J96" s="167"/>
      <c r="K96" s="168"/>
      <c r="L96" s="168"/>
      <c r="M96" s="168"/>
      <c r="N96" s="169"/>
    </row>
    <row r="97" spans="2:14" ht="12.75">
      <c r="B97" s="177"/>
      <c r="D97" s="64"/>
      <c r="E97" s="70"/>
      <c r="F97" s="70" t="e">
        <f>+((+#REF!*4)*100)/#REF!</f>
        <v>#REF!</v>
      </c>
      <c r="G97" s="70" t="e">
        <f>+((+#REF!*4)*100)/#REF!</f>
        <v>#REF!</v>
      </c>
      <c r="H97" s="70" t="e">
        <f>+((+#REF!*4)*100)/#REF!</f>
        <v>#REF!</v>
      </c>
      <c r="I97" s="69"/>
      <c r="J97" s="167"/>
      <c r="K97" s="168"/>
      <c r="L97" s="168"/>
      <c r="M97" s="168"/>
      <c r="N97" s="169"/>
    </row>
    <row r="98" spans="2:14" ht="12.75">
      <c r="B98" s="177"/>
      <c r="D98" s="64"/>
      <c r="E98" s="70"/>
      <c r="F98" s="70" t="e">
        <f>+((+#REF!*4)*100)/#REF!</f>
        <v>#REF!</v>
      </c>
      <c r="G98" s="70" t="e">
        <f>+((+#REF!*4)*100)/#REF!</f>
        <v>#REF!</v>
      </c>
      <c r="H98" s="70" t="e">
        <f>+((+#REF!*4)*100)/#REF!</f>
        <v>#REF!</v>
      </c>
      <c r="I98" s="69"/>
      <c r="J98" s="167"/>
      <c r="K98" s="168"/>
      <c r="L98" s="168"/>
      <c r="M98" s="168"/>
      <c r="N98" s="169"/>
    </row>
    <row r="99" spans="2:14" ht="12.75">
      <c r="B99" s="177"/>
      <c r="D99" s="64"/>
      <c r="E99" s="70"/>
      <c r="F99" s="70" t="e">
        <f>+((+#REF!*4)*100)/#REF!</f>
        <v>#REF!</v>
      </c>
      <c r="G99" s="70" t="e">
        <f>+((+#REF!*4)*100)/#REF!</f>
        <v>#REF!</v>
      </c>
      <c r="H99" s="70" t="e">
        <f>+((+#REF!*4)*100)/#REF!</f>
        <v>#REF!</v>
      </c>
      <c r="I99" s="69"/>
      <c r="J99" s="167"/>
      <c r="K99" s="168"/>
      <c r="L99" s="168"/>
      <c r="M99" s="168"/>
      <c r="N99" s="169"/>
    </row>
    <row r="100" spans="2:14" ht="12.75">
      <c r="B100" s="177"/>
      <c r="D100" s="64"/>
      <c r="E100" s="70"/>
      <c r="F100" s="70" t="e">
        <f>+((+#REF!*4)*100)/#REF!</f>
        <v>#REF!</v>
      </c>
      <c r="G100" s="70" t="e">
        <f>+((+#REF!*4)*100)/#REF!</f>
        <v>#REF!</v>
      </c>
      <c r="H100" s="70" t="e">
        <f>+((+#REF!*4)*100)/#REF!</f>
        <v>#REF!</v>
      </c>
      <c r="I100" s="69"/>
      <c r="J100" s="167"/>
      <c r="K100" s="168"/>
      <c r="L100" s="168"/>
      <c r="M100" s="168"/>
      <c r="N100" s="169"/>
    </row>
    <row r="101" spans="2:14" ht="12.75">
      <c r="B101" s="177"/>
      <c r="D101" s="64"/>
      <c r="E101" s="70"/>
      <c r="F101" s="70" t="e">
        <f>+((+#REF!*4)*100)/#REF!</f>
        <v>#REF!</v>
      </c>
      <c r="G101" s="70" t="e">
        <f>+((+#REF!*4)*100)/#REF!</f>
        <v>#REF!</v>
      </c>
      <c r="H101" s="70" t="e">
        <f>+((+#REF!*4)*100)/#REF!</f>
        <v>#REF!</v>
      </c>
      <c r="I101" s="69"/>
      <c r="J101" s="167"/>
      <c r="K101" s="168"/>
      <c r="L101" s="168"/>
      <c r="M101" s="168"/>
      <c r="N101" s="169"/>
    </row>
    <row r="102" spans="2:14" ht="12.75">
      <c r="B102" s="177"/>
      <c r="D102" s="64"/>
      <c r="E102" s="70"/>
      <c r="F102" s="68"/>
      <c r="G102" s="68"/>
      <c r="H102" s="68"/>
      <c r="I102" s="69"/>
      <c r="J102" s="167"/>
      <c r="K102" s="168"/>
      <c r="L102" s="168"/>
      <c r="M102" s="168"/>
      <c r="N102" s="169"/>
    </row>
    <row r="103" spans="2:14" ht="12.75">
      <c r="B103" s="178"/>
      <c r="D103" s="71"/>
      <c r="E103" s="72"/>
      <c r="F103" s="73" t="e">
        <f>SUM(F84:F101)</f>
        <v>#REF!</v>
      </c>
      <c r="G103" s="73" t="e">
        <f>SUM(G84:G101)</f>
        <v>#REF!</v>
      </c>
      <c r="H103" s="73" t="e">
        <f>SUM(H84:H101)</f>
        <v>#REF!</v>
      </c>
      <c r="I103" s="69"/>
      <c r="J103" s="170"/>
      <c r="K103" s="171"/>
      <c r="L103" s="171"/>
      <c r="M103" s="171"/>
      <c r="N103" s="172"/>
    </row>
    <row r="104" spans="2:14" ht="12.75">
      <c r="B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</row>
    <row r="105" spans="2:14" ht="12.75">
      <c r="B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1:14" ht="12.75">
      <c r="A106" s="173" t="s">
        <v>359</v>
      </c>
      <c r="B106" s="173" t="s">
        <v>360</v>
      </c>
      <c r="C106" s="88"/>
      <c r="D106" s="175" t="s">
        <v>105</v>
      </c>
      <c r="E106" s="89" t="s">
        <v>106</v>
      </c>
      <c r="F106" s="89" t="s">
        <v>107</v>
      </c>
      <c r="G106" s="89" t="s">
        <v>108</v>
      </c>
      <c r="H106" s="89" t="s">
        <v>109</v>
      </c>
      <c r="I106" s="90"/>
      <c r="J106" s="175" t="s">
        <v>110</v>
      </c>
      <c r="K106" s="175"/>
      <c r="L106" s="175"/>
      <c r="M106" s="175"/>
      <c r="N106" s="175"/>
    </row>
    <row r="107" spans="1:14" ht="12.75">
      <c r="A107" s="174"/>
      <c r="B107" s="174"/>
      <c r="C107" s="88"/>
      <c r="D107" s="174"/>
      <c r="E107" s="91" t="s">
        <v>111</v>
      </c>
      <c r="F107" s="92"/>
      <c r="G107" s="92"/>
      <c r="H107" s="92"/>
      <c r="I107" s="93"/>
      <c r="J107" s="174"/>
      <c r="K107" s="174"/>
      <c r="L107" s="174"/>
      <c r="M107" s="174"/>
      <c r="N107" s="174"/>
    </row>
    <row r="108" spans="1:14" ht="12.75">
      <c r="A108" s="63">
        <v>5</v>
      </c>
      <c r="B108" s="176" t="s">
        <v>289</v>
      </c>
      <c r="C108" s="63"/>
      <c r="D108" s="64" t="s">
        <v>280</v>
      </c>
      <c r="E108" s="65">
        <v>40</v>
      </c>
      <c r="F108" s="66" t="s">
        <v>113</v>
      </c>
      <c r="G108" s="66" t="s">
        <v>113</v>
      </c>
      <c r="H108" s="66" t="s">
        <v>113</v>
      </c>
      <c r="I108" s="67"/>
      <c r="J108" s="164" t="s">
        <v>287</v>
      </c>
      <c r="K108" s="165"/>
      <c r="L108" s="165"/>
      <c r="M108" s="165"/>
      <c r="N108" s="166"/>
    </row>
    <row r="109" spans="2:14" ht="12.75">
      <c r="B109" s="177"/>
      <c r="D109" s="64" t="s">
        <v>213</v>
      </c>
      <c r="E109" s="70">
        <v>45</v>
      </c>
      <c r="F109" s="68" t="e">
        <f>+((+#REF!*4)*100)/#REF!</f>
        <v>#REF!</v>
      </c>
      <c r="G109" s="68" t="e">
        <f>+((+#REF!*4)*100)/#REF!</f>
        <v>#REF!</v>
      </c>
      <c r="H109" s="68" t="e">
        <f>+((+#REF!*4)*100)/#REF!</f>
        <v>#REF!</v>
      </c>
      <c r="I109" s="69"/>
      <c r="J109" s="167"/>
      <c r="K109" s="168"/>
      <c r="L109" s="168"/>
      <c r="M109" s="168"/>
      <c r="N109" s="169"/>
    </row>
    <row r="110" spans="2:14" ht="12.75">
      <c r="B110" s="177"/>
      <c r="D110" s="64" t="s">
        <v>290</v>
      </c>
      <c r="E110" s="70">
        <v>35</v>
      </c>
      <c r="F110" s="70" t="e">
        <f>+((+#REF!*4)*100)/#REF!</f>
        <v>#REF!</v>
      </c>
      <c r="G110" s="70" t="e">
        <f>+((+#REF!*4)*100)/#REF!</f>
        <v>#REF!</v>
      </c>
      <c r="H110" s="70" t="e">
        <f>+((+#REF!*4)*100)/#REF!</f>
        <v>#REF!</v>
      </c>
      <c r="I110" s="69"/>
      <c r="J110" s="167"/>
      <c r="K110" s="168"/>
      <c r="L110" s="168"/>
      <c r="M110" s="168"/>
      <c r="N110" s="169"/>
    </row>
    <row r="111" spans="2:14" ht="12.75">
      <c r="B111" s="177"/>
      <c r="D111" s="64"/>
      <c r="E111" s="70"/>
      <c r="F111" s="70" t="e">
        <f>+((+#REF!*4)*100)/#REF!</f>
        <v>#REF!</v>
      </c>
      <c r="G111" s="70" t="e">
        <f>+((+#REF!*4)*100)/#REF!</f>
        <v>#REF!</v>
      </c>
      <c r="H111" s="70" t="e">
        <f>+((+#REF!*4)*100)/#REF!</f>
        <v>#REF!</v>
      </c>
      <c r="I111" s="69"/>
      <c r="J111" s="167"/>
      <c r="K111" s="168"/>
      <c r="L111" s="168"/>
      <c r="M111" s="168"/>
      <c r="N111" s="169"/>
    </row>
    <row r="112" spans="2:14" ht="12.75">
      <c r="B112" s="177"/>
      <c r="D112" s="64"/>
      <c r="E112" s="70"/>
      <c r="F112" s="70" t="e">
        <f>+((+#REF!*4)*100)/#REF!</f>
        <v>#REF!</v>
      </c>
      <c r="G112" s="70" t="e">
        <f>+((+#REF!*4)*100)/#REF!</f>
        <v>#REF!</v>
      </c>
      <c r="H112" s="70" t="e">
        <f>+((+#REF!*4)*100)/#REF!</f>
        <v>#REF!</v>
      </c>
      <c r="I112" s="69"/>
      <c r="J112" s="167"/>
      <c r="K112" s="168"/>
      <c r="L112" s="168"/>
      <c r="M112" s="168"/>
      <c r="N112" s="169"/>
    </row>
    <row r="113" spans="2:14" ht="12.75">
      <c r="B113" s="177"/>
      <c r="D113" s="64"/>
      <c r="E113" s="70"/>
      <c r="F113" s="70" t="e">
        <f>+((+#REF!*4)*100)/#REF!</f>
        <v>#REF!</v>
      </c>
      <c r="G113" s="70" t="e">
        <f>+((+#REF!*4)*100)/#REF!</f>
        <v>#REF!</v>
      </c>
      <c r="H113" s="70" t="e">
        <f>+((+#REF!*4)*100)/#REF!</f>
        <v>#REF!</v>
      </c>
      <c r="I113" s="69"/>
      <c r="J113" s="167"/>
      <c r="K113" s="168"/>
      <c r="L113" s="168"/>
      <c r="M113" s="168"/>
      <c r="N113" s="169"/>
    </row>
    <row r="114" spans="2:14" ht="12.75">
      <c r="B114" s="177"/>
      <c r="D114" s="64"/>
      <c r="E114" s="70"/>
      <c r="F114" s="70" t="e">
        <f>+((+#REF!*4)*100)/#REF!</f>
        <v>#REF!</v>
      </c>
      <c r="G114" s="70" t="e">
        <f>+((+#REF!*4)*100)/#REF!</f>
        <v>#REF!</v>
      </c>
      <c r="H114" s="70" t="e">
        <f>+((+#REF!*4)*100)/#REF!</f>
        <v>#REF!</v>
      </c>
      <c r="I114" s="69"/>
      <c r="J114" s="167"/>
      <c r="K114" s="168"/>
      <c r="L114" s="168"/>
      <c r="M114" s="168"/>
      <c r="N114" s="169"/>
    </row>
    <row r="115" spans="2:14" ht="12.75">
      <c r="B115" s="177"/>
      <c r="D115" s="64"/>
      <c r="E115" s="70"/>
      <c r="F115" s="70" t="e">
        <f>+((+#REF!*4)*100)/#REF!</f>
        <v>#REF!</v>
      </c>
      <c r="G115" s="70" t="e">
        <f>+((+#REF!*4)*100)/#REF!</f>
        <v>#REF!</v>
      </c>
      <c r="H115" s="70" t="e">
        <f>+((+#REF!*4)*100)/#REF!</f>
        <v>#REF!</v>
      </c>
      <c r="I115" s="69"/>
      <c r="J115" s="167"/>
      <c r="K115" s="168"/>
      <c r="L115" s="168"/>
      <c r="M115" s="168"/>
      <c r="N115" s="169"/>
    </row>
    <row r="116" spans="2:14" ht="12.75">
      <c r="B116" s="177"/>
      <c r="D116" s="64"/>
      <c r="E116" s="70"/>
      <c r="F116" s="70" t="e">
        <f>+((+#REF!*4)*100)/#REF!</f>
        <v>#REF!</v>
      </c>
      <c r="G116" s="70" t="e">
        <f>+((+#REF!*4)*100)/#REF!</f>
        <v>#REF!</v>
      </c>
      <c r="H116" s="70" t="e">
        <f>+((+#REF!*4)*100)/#REF!</f>
        <v>#REF!</v>
      </c>
      <c r="I116" s="69"/>
      <c r="J116" s="167"/>
      <c r="K116" s="168"/>
      <c r="L116" s="168"/>
      <c r="M116" s="168"/>
      <c r="N116" s="169"/>
    </row>
    <row r="117" spans="2:14" ht="12.75">
      <c r="B117" s="177"/>
      <c r="D117" s="64"/>
      <c r="E117" s="70"/>
      <c r="F117" s="70" t="e">
        <f>+((+#REF!*4)*100)/#REF!</f>
        <v>#REF!</v>
      </c>
      <c r="G117" s="70" t="e">
        <f>+((+#REF!*4)*100)/#REF!</f>
        <v>#REF!</v>
      </c>
      <c r="H117" s="70" t="e">
        <f>+((+#REF!*4)*100)/#REF!</f>
        <v>#REF!</v>
      </c>
      <c r="I117" s="69"/>
      <c r="J117" s="167"/>
      <c r="K117" s="168"/>
      <c r="L117" s="168"/>
      <c r="M117" s="168"/>
      <c r="N117" s="169"/>
    </row>
    <row r="118" spans="2:14" ht="12.75">
      <c r="B118" s="177"/>
      <c r="D118" s="64"/>
      <c r="E118" s="70"/>
      <c r="F118" s="70" t="e">
        <f>+((+#REF!*4)*100)/#REF!</f>
        <v>#REF!</v>
      </c>
      <c r="G118" s="70" t="e">
        <f>+((+#REF!*4)*100)/#REF!</f>
        <v>#REF!</v>
      </c>
      <c r="H118" s="70" t="e">
        <f>+((+#REF!*4)*100)/#REF!</f>
        <v>#REF!</v>
      </c>
      <c r="I118" s="69"/>
      <c r="J118" s="167"/>
      <c r="K118" s="168"/>
      <c r="L118" s="168"/>
      <c r="M118" s="168"/>
      <c r="N118" s="169"/>
    </row>
    <row r="119" spans="2:14" ht="12.75">
      <c r="B119" s="177"/>
      <c r="D119" s="64"/>
      <c r="E119" s="70"/>
      <c r="F119" s="70" t="e">
        <f>+((+#REF!*4)*100)/#REF!</f>
        <v>#REF!</v>
      </c>
      <c r="G119" s="70" t="e">
        <f>+((+#REF!*4)*100)/#REF!</f>
        <v>#REF!</v>
      </c>
      <c r="H119" s="70" t="e">
        <f>+((+#REF!*4)*100)/#REF!</f>
        <v>#REF!</v>
      </c>
      <c r="I119" s="69"/>
      <c r="J119" s="167"/>
      <c r="K119" s="168"/>
      <c r="L119" s="168"/>
      <c r="M119" s="168"/>
      <c r="N119" s="169"/>
    </row>
    <row r="120" spans="2:14" ht="12.75">
      <c r="B120" s="177"/>
      <c r="D120" s="64"/>
      <c r="E120" s="70"/>
      <c r="F120" s="70" t="e">
        <f>+((+#REF!*4)*100)/#REF!</f>
        <v>#REF!</v>
      </c>
      <c r="G120" s="70" t="e">
        <f>+((+#REF!*4)*100)/#REF!</f>
        <v>#REF!</v>
      </c>
      <c r="H120" s="70" t="e">
        <f>+((+#REF!*4)*100)/#REF!</f>
        <v>#REF!</v>
      </c>
      <c r="I120" s="69"/>
      <c r="J120" s="167"/>
      <c r="K120" s="168"/>
      <c r="L120" s="168"/>
      <c r="M120" s="168"/>
      <c r="N120" s="169"/>
    </row>
    <row r="121" spans="2:14" ht="12.75">
      <c r="B121" s="177"/>
      <c r="D121" s="64"/>
      <c r="E121" s="70"/>
      <c r="F121" s="70" t="e">
        <f>+((+#REF!*4)*100)/#REF!</f>
        <v>#REF!</v>
      </c>
      <c r="G121" s="70" t="e">
        <f>+((+#REF!*4)*100)/#REF!</f>
        <v>#REF!</v>
      </c>
      <c r="H121" s="70" t="e">
        <f>+((+#REF!*4)*100)/#REF!</f>
        <v>#REF!</v>
      </c>
      <c r="I121" s="69"/>
      <c r="J121" s="167"/>
      <c r="K121" s="168"/>
      <c r="L121" s="168"/>
      <c r="M121" s="168"/>
      <c r="N121" s="169"/>
    </row>
    <row r="122" spans="2:14" ht="12.75">
      <c r="B122" s="177"/>
      <c r="D122" s="64"/>
      <c r="E122" s="70"/>
      <c r="F122" s="70" t="e">
        <f>+((+#REF!*4)*100)/#REF!</f>
        <v>#REF!</v>
      </c>
      <c r="G122" s="70" t="e">
        <f>+((+#REF!*4)*100)/#REF!</f>
        <v>#REF!</v>
      </c>
      <c r="H122" s="70" t="e">
        <f>+((+#REF!*4)*100)/#REF!</f>
        <v>#REF!</v>
      </c>
      <c r="I122" s="69"/>
      <c r="J122" s="167"/>
      <c r="K122" s="168"/>
      <c r="L122" s="168"/>
      <c r="M122" s="168"/>
      <c r="N122" s="169"/>
    </row>
    <row r="123" spans="2:14" ht="12.75">
      <c r="B123" s="177"/>
      <c r="D123" s="64"/>
      <c r="E123" s="70"/>
      <c r="F123" s="70" t="e">
        <f>+((+#REF!*4)*100)/#REF!</f>
        <v>#REF!</v>
      </c>
      <c r="G123" s="70" t="e">
        <f>+((+#REF!*4)*100)/#REF!</f>
        <v>#REF!</v>
      </c>
      <c r="H123" s="70" t="e">
        <f>+((+#REF!*4)*100)/#REF!</f>
        <v>#REF!</v>
      </c>
      <c r="I123" s="69"/>
      <c r="J123" s="167"/>
      <c r="K123" s="168"/>
      <c r="L123" s="168"/>
      <c r="M123" s="168"/>
      <c r="N123" s="169"/>
    </row>
    <row r="124" spans="2:14" ht="12.75">
      <c r="B124" s="177"/>
      <c r="D124" s="64"/>
      <c r="E124" s="70"/>
      <c r="F124" s="70" t="e">
        <f>+((+#REF!*4)*100)/#REF!</f>
        <v>#REF!</v>
      </c>
      <c r="G124" s="70" t="e">
        <f>+((+#REF!*4)*100)/#REF!</f>
        <v>#REF!</v>
      </c>
      <c r="H124" s="70" t="e">
        <f>+((+#REF!*4)*100)/#REF!</f>
        <v>#REF!</v>
      </c>
      <c r="I124" s="69"/>
      <c r="J124" s="167"/>
      <c r="K124" s="168"/>
      <c r="L124" s="168"/>
      <c r="M124" s="168"/>
      <c r="N124" s="169"/>
    </row>
    <row r="125" spans="2:14" ht="12.75">
      <c r="B125" s="177"/>
      <c r="D125" s="64"/>
      <c r="E125" s="70"/>
      <c r="F125" s="70" t="e">
        <f>+((+#REF!*4)*100)/#REF!</f>
        <v>#REF!</v>
      </c>
      <c r="G125" s="70" t="e">
        <f>+((+#REF!*4)*100)/#REF!</f>
        <v>#REF!</v>
      </c>
      <c r="H125" s="70" t="e">
        <f>+((+#REF!*4)*100)/#REF!</f>
        <v>#REF!</v>
      </c>
      <c r="I125" s="69"/>
      <c r="J125" s="167"/>
      <c r="K125" s="168"/>
      <c r="L125" s="168"/>
      <c r="M125" s="168"/>
      <c r="N125" s="169"/>
    </row>
    <row r="126" spans="2:14" ht="12.75">
      <c r="B126" s="177"/>
      <c r="D126" s="64"/>
      <c r="E126" s="70"/>
      <c r="F126" s="70" t="e">
        <f>+((+#REF!*4)*100)/#REF!</f>
        <v>#REF!</v>
      </c>
      <c r="G126" s="70" t="e">
        <f>+((+#REF!*4)*100)/#REF!</f>
        <v>#REF!</v>
      </c>
      <c r="H126" s="70" t="e">
        <f>+((+#REF!*4)*100)/#REF!</f>
        <v>#REF!</v>
      </c>
      <c r="I126" s="69"/>
      <c r="J126" s="167"/>
      <c r="K126" s="168"/>
      <c r="L126" s="168"/>
      <c r="M126" s="168"/>
      <c r="N126" s="169"/>
    </row>
    <row r="127" spans="2:14" ht="12.75">
      <c r="B127" s="177"/>
      <c r="D127" s="64"/>
      <c r="E127" s="70"/>
      <c r="F127" s="68"/>
      <c r="G127" s="68"/>
      <c r="H127" s="68"/>
      <c r="I127" s="69"/>
      <c r="J127" s="167"/>
      <c r="K127" s="168"/>
      <c r="L127" s="168"/>
      <c r="M127" s="168"/>
      <c r="N127" s="169"/>
    </row>
    <row r="128" spans="2:14" ht="12.75">
      <c r="B128" s="178"/>
      <c r="D128" s="71"/>
      <c r="E128" s="72"/>
      <c r="F128" s="73" t="e">
        <f>SUM(F109:F126)</f>
        <v>#REF!</v>
      </c>
      <c r="G128" s="73" t="e">
        <f>SUM(G109:G126)</f>
        <v>#REF!</v>
      </c>
      <c r="H128" s="73" t="e">
        <f>SUM(H109:H126)</f>
        <v>#REF!</v>
      </c>
      <c r="I128" s="69"/>
      <c r="J128" s="170"/>
      <c r="K128" s="171"/>
      <c r="L128" s="171"/>
      <c r="M128" s="171"/>
      <c r="N128" s="172"/>
    </row>
    <row r="129" spans="2:14" ht="12.75">
      <c r="B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</row>
    <row r="130" spans="2:14" ht="12.75">
      <c r="B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1:14" ht="12.75">
      <c r="A131" s="173" t="s">
        <v>359</v>
      </c>
      <c r="B131" s="173" t="s">
        <v>360</v>
      </c>
      <c r="C131" s="88"/>
      <c r="D131" s="175" t="s">
        <v>105</v>
      </c>
      <c r="E131" s="89" t="s">
        <v>106</v>
      </c>
      <c r="F131" s="89" t="s">
        <v>107</v>
      </c>
      <c r="G131" s="89" t="s">
        <v>108</v>
      </c>
      <c r="H131" s="89" t="s">
        <v>109</v>
      </c>
      <c r="I131" s="90"/>
      <c r="J131" s="175" t="s">
        <v>110</v>
      </c>
      <c r="K131" s="175"/>
      <c r="L131" s="175"/>
      <c r="M131" s="175"/>
      <c r="N131" s="175"/>
    </row>
    <row r="132" spans="1:14" ht="12.75">
      <c r="A132" s="174"/>
      <c r="B132" s="174"/>
      <c r="C132" s="88"/>
      <c r="D132" s="174"/>
      <c r="E132" s="91" t="s">
        <v>111</v>
      </c>
      <c r="F132" s="92"/>
      <c r="G132" s="92"/>
      <c r="H132" s="92"/>
      <c r="I132" s="93"/>
      <c r="J132" s="174"/>
      <c r="K132" s="174"/>
      <c r="L132" s="174"/>
      <c r="M132" s="174"/>
      <c r="N132" s="174"/>
    </row>
    <row r="133" spans="1:14" ht="12.75">
      <c r="A133" s="63">
        <v>6</v>
      </c>
      <c r="B133" s="176" t="s">
        <v>291</v>
      </c>
      <c r="C133" s="63"/>
      <c r="D133" s="64" t="s">
        <v>290</v>
      </c>
      <c r="E133" s="65">
        <v>35</v>
      </c>
      <c r="F133" s="66" t="s">
        <v>113</v>
      </c>
      <c r="G133" s="66" t="s">
        <v>113</v>
      </c>
      <c r="H133" s="66" t="s">
        <v>113</v>
      </c>
      <c r="I133" s="67"/>
      <c r="J133" s="164" t="s">
        <v>281</v>
      </c>
      <c r="K133" s="165"/>
      <c r="L133" s="165"/>
      <c r="M133" s="165"/>
      <c r="N133" s="166"/>
    </row>
    <row r="134" spans="2:14" ht="12.75">
      <c r="B134" s="177"/>
      <c r="D134" s="64" t="s">
        <v>280</v>
      </c>
      <c r="E134" s="70">
        <v>40</v>
      </c>
      <c r="F134" s="68" t="e">
        <f>+((+#REF!*4)*100)/#REF!</f>
        <v>#REF!</v>
      </c>
      <c r="G134" s="68" t="e">
        <f>+((+#REF!*4)*100)/#REF!</f>
        <v>#REF!</v>
      </c>
      <c r="H134" s="68" t="e">
        <f>+((+#REF!*4)*100)/#REF!</f>
        <v>#REF!</v>
      </c>
      <c r="I134" s="69"/>
      <c r="J134" s="167"/>
      <c r="K134" s="168"/>
      <c r="L134" s="168"/>
      <c r="M134" s="168"/>
      <c r="N134" s="169"/>
    </row>
    <row r="135" spans="2:14" ht="12.75">
      <c r="B135" s="177"/>
      <c r="D135" s="64" t="s">
        <v>282</v>
      </c>
      <c r="E135" s="70">
        <v>40</v>
      </c>
      <c r="F135" s="70" t="e">
        <f>+((+#REF!*4)*100)/#REF!</f>
        <v>#REF!</v>
      </c>
      <c r="G135" s="70" t="e">
        <f>+((+#REF!*4)*100)/#REF!</f>
        <v>#REF!</v>
      </c>
      <c r="H135" s="70" t="e">
        <f>+((+#REF!*4)*100)/#REF!</f>
        <v>#REF!</v>
      </c>
      <c r="I135" s="69"/>
      <c r="J135" s="167"/>
      <c r="K135" s="168"/>
      <c r="L135" s="168"/>
      <c r="M135" s="168"/>
      <c r="N135" s="169"/>
    </row>
    <row r="136" spans="2:14" ht="12.75">
      <c r="B136" s="177"/>
      <c r="D136" s="64"/>
      <c r="E136" s="70"/>
      <c r="F136" s="70" t="e">
        <f>+((+#REF!*4)*100)/#REF!</f>
        <v>#REF!</v>
      </c>
      <c r="G136" s="70" t="e">
        <f>+((+#REF!*4)*100)/#REF!</f>
        <v>#REF!</v>
      </c>
      <c r="H136" s="70" t="e">
        <f>+((+#REF!*4)*100)/#REF!</f>
        <v>#REF!</v>
      </c>
      <c r="I136" s="69"/>
      <c r="J136" s="167"/>
      <c r="K136" s="168"/>
      <c r="L136" s="168"/>
      <c r="M136" s="168"/>
      <c r="N136" s="169"/>
    </row>
    <row r="137" spans="2:14" ht="12.75">
      <c r="B137" s="177"/>
      <c r="D137" s="64"/>
      <c r="E137" s="70"/>
      <c r="F137" s="70" t="e">
        <f>+((+#REF!*4)*100)/#REF!</f>
        <v>#REF!</v>
      </c>
      <c r="G137" s="70" t="e">
        <f>+((+#REF!*4)*100)/#REF!</f>
        <v>#REF!</v>
      </c>
      <c r="H137" s="70" t="e">
        <f>+((+#REF!*4)*100)/#REF!</f>
        <v>#REF!</v>
      </c>
      <c r="I137" s="69"/>
      <c r="J137" s="167"/>
      <c r="K137" s="168"/>
      <c r="L137" s="168"/>
      <c r="M137" s="168"/>
      <c r="N137" s="169"/>
    </row>
    <row r="138" spans="2:14" ht="12.75">
      <c r="B138" s="177"/>
      <c r="D138" s="64"/>
      <c r="E138" s="70"/>
      <c r="F138" s="70" t="e">
        <f>+((+#REF!*4)*100)/#REF!</f>
        <v>#REF!</v>
      </c>
      <c r="G138" s="70" t="e">
        <f>+((+#REF!*4)*100)/#REF!</f>
        <v>#REF!</v>
      </c>
      <c r="H138" s="70" t="e">
        <f>+((+#REF!*4)*100)/#REF!</f>
        <v>#REF!</v>
      </c>
      <c r="I138" s="69"/>
      <c r="J138" s="167"/>
      <c r="K138" s="168"/>
      <c r="L138" s="168"/>
      <c r="M138" s="168"/>
      <c r="N138" s="169"/>
    </row>
    <row r="139" spans="2:14" ht="12.75">
      <c r="B139" s="177"/>
      <c r="D139" s="64"/>
      <c r="E139" s="70"/>
      <c r="F139" s="70" t="e">
        <f>+((+#REF!*4)*100)/#REF!</f>
        <v>#REF!</v>
      </c>
      <c r="G139" s="70" t="e">
        <f>+((+#REF!*4)*100)/#REF!</f>
        <v>#REF!</v>
      </c>
      <c r="H139" s="70" t="e">
        <f>+((+#REF!*4)*100)/#REF!</f>
        <v>#REF!</v>
      </c>
      <c r="I139" s="69"/>
      <c r="J139" s="167"/>
      <c r="K139" s="168"/>
      <c r="L139" s="168"/>
      <c r="M139" s="168"/>
      <c r="N139" s="169"/>
    </row>
    <row r="140" spans="2:14" ht="12.75">
      <c r="B140" s="177"/>
      <c r="D140" s="64"/>
      <c r="E140" s="70"/>
      <c r="F140" s="70" t="e">
        <f>+((+#REF!*4)*100)/#REF!</f>
        <v>#REF!</v>
      </c>
      <c r="G140" s="70" t="e">
        <f>+((+#REF!*4)*100)/#REF!</f>
        <v>#REF!</v>
      </c>
      <c r="H140" s="70" t="e">
        <f>+((+#REF!*4)*100)/#REF!</f>
        <v>#REF!</v>
      </c>
      <c r="I140" s="69"/>
      <c r="J140" s="167"/>
      <c r="K140" s="168"/>
      <c r="L140" s="168"/>
      <c r="M140" s="168"/>
      <c r="N140" s="169"/>
    </row>
    <row r="141" spans="2:14" ht="12.75">
      <c r="B141" s="177"/>
      <c r="D141" s="64"/>
      <c r="E141" s="70"/>
      <c r="F141" s="70" t="e">
        <f>+((+#REF!*4)*100)/#REF!</f>
        <v>#REF!</v>
      </c>
      <c r="G141" s="70" t="e">
        <f>+((+#REF!*4)*100)/#REF!</f>
        <v>#REF!</v>
      </c>
      <c r="H141" s="70" t="e">
        <f>+((+#REF!*4)*100)/#REF!</f>
        <v>#REF!</v>
      </c>
      <c r="I141" s="69"/>
      <c r="J141" s="167"/>
      <c r="K141" s="168"/>
      <c r="L141" s="168"/>
      <c r="M141" s="168"/>
      <c r="N141" s="169"/>
    </row>
    <row r="142" spans="2:14" ht="12.75">
      <c r="B142" s="177"/>
      <c r="D142" s="64"/>
      <c r="E142" s="70"/>
      <c r="F142" s="70" t="e">
        <f>+((+#REF!*4)*100)/#REF!</f>
        <v>#REF!</v>
      </c>
      <c r="G142" s="70" t="e">
        <f>+((+#REF!*4)*100)/#REF!</f>
        <v>#REF!</v>
      </c>
      <c r="H142" s="70" t="e">
        <f>+((+#REF!*4)*100)/#REF!</f>
        <v>#REF!</v>
      </c>
      <c r="I142" s="69"/>
      <c r="J142" s="167"/>
      <c r="K142" s="168"/>
      <c r="L142" s="168"/>
      <c r="M142" s="168"/>
      <c r="N142" s="169"/>
    </row>
    <row r="143" spans="2:14" ht="12.75">
      <c r="B143" s="177"/>
      <c r="D143" s="64"/>
      <c r="E143" s="70"/>
      <c r="F143" s="70" t="e">
        <f>+((+#REF!*4)*100)/#REF!</f>
        <v>#REF!</v>
      </c>
      <c r="G143" s="70" t="e">
        <f>+((+#REF!*4)*100)/#REF!</f>
        <v>#REF!</v>
      </c>
      <c r="H143" s="70" t="e">
        <f>+((+#REF!*4)*100)/#REF!</f>
        <v>#REF!</v>
      </c>
      <c r="I143" s="69"/>
      <c r="J143" s="167"/>
      <c r="K143" s="168"/>
      <c r="L143" s="168"/>
      <c r="M143" s="168"/>
      <c r="N143" s="169"/>
    </row>
    <row r="144" spans="2:14" ht="12.75">
      <c r="B144" s="177"/>
      <c r="D144" s="64"/>
      <c r="E144" s="70"/>
      <c r="F144" s="70" t="e">
        <f>+((+#REF!*4)*100)/#REF!</f>
        <v>#REF!</v>
      </c>
      <c r="G144" s="70" t="e">
        <f>+((+#REF!*4)*100)/#REF!</f>
        <v>#REF!</v>
      </c>
      <c r="H144" s="70" t="e">
        <f>+((+#REF!*4)*100)/#REF!</f>
        <v>#REF!</v>
      </c>
      <c r="I144" s="69"/>
      <c r="J144" s="167"/>
      <c r="K144" s="168"/>
      <c r="L144" s="168"/>
      <c r="M144" s="168"/>
      <c r="N144" s="169"/>
    </row>
    <row r="145" spans="2:14" ht="12.75">
      <c r="B145" s="177"/>
      <c r="D145" s="64"/>
      <c r="E145" s="70"/>
      <c r="F145" s="70" t="e">
        <f>+((+#REF!*4)*100)/#REF!</f>
        <v>#REF!</v>
      </c>
      <c r="G145" s="70" t="e">
        <f>+((+#REF!*4)*100)/#REF!</f>
        <v>#REF!</v>
      </c>
      <c r="H145" s="70" t="e">
        <f>+((+#REF!*4)*100)/#REF!</f>
        <v>#REF!</v>
      </c>
      <c r="I145" s="69"/>
      <c r="J145" s="167"/>
      <c r="K145" s="168"/>
      <c r="L145" s="168"/>
      <c r="M145" s="168"/>
      <c r="N145" s="169"/>
    </row>
    <row r="146" spans="2:14" ht="12.75">
      <c r="B146" s="177"/>
      <c r="D146" s="64"/>
      <c r="E146" s="70"/>
      <c r="F146" s="70" t="e">
        <f>+((+#REF!*4)*100)/#REF!</f>
        <v>#REF!</v>
      </c>
      <c r="G146" s="70" t="e">
        <f>+((+#REF!*4)*100)/#REF!</f>
        <v>#REF!</v>
      </c>
      <c r="H146" s="70" t="e">
        <f>+((+#REF!*4)*100)/#REF!</f>
        <v>#REF!</v>
      </c>
      <c r="I146" s="69"/>
      <c r="J146" s="167"/>
      <c r="K146" s="168"/>
      <c r="L146" s="168"/>
      <c r="M146" s="168"/>
      <c r="N146" s="169"/>
    </row>
    <row r="147" spans="2:14" ht="12.75">
      <c r="B147" s="177"/>
      <c r="D147" s="64"/>
      <c r="E147" s="70"/>
      <c r="F147" s="70" t="e">
        <f>+((+#REF!*4)*100)/#REF!</f>
        <v>#REF!</v>
      </c>
      <c r="G147" s="70" t="e">
        <f>+((+#REF!*4)*100)/#REF!</f>
        <v>#REF!</v>
      </c>
      <c r="H147" s="70" t="e">
        <f>+((+#REF!*4)*100)/#REF!</f>
        <v>#REF!</v>
      </c>
      <c r="I147" s="69"/>
      <c r="J147" s="167"/>
      <c r="K147" s="168"/>
      <c r="L147" s="168"/>
      <c r="M147" s="168"/>
      <c r="N147" s="169"/>
    </row>
    <row r="148" spans="2:14" ht="12.75">
      <c r="B148" s="177"/>
      <c r="D148" s="64"/>
      <c r="E148" s="70"/>
      <c r="F148" s="70" t="e">
        <f>+((+#REF!*4)*100)/#REF!</f>
        <v>#REF!</v>
      </c>
      <c r="G148" s="70" t="e">
        <f>+((+#REF!*4)*100)/#REF!</f>
        <v>#REF!</v>
      </c>
      <c r="H148" s="70" t="e">
        <f>+((+#REF!*4)*100)/#REF!</f>
        <v>#REF!</v>
      </c>
      <c r="I148" s="69"/>
      <c r="J148" s="167"/>
      <c r="K148" s="168"/>
      <c r="L148" s="168"/>
      <c r="M148" s="168"/>
      <c r="N148" s="169"/>
    </row>
    <row r="149" spans="2:14" ht="12.75">
      <c r="B149" s="177"/>
      <c r="D149" s="64"/>
      <c r="E149" s="70"/>
      <c r="F149" s="70" t="e">
        <f>+((+#REF!*4)*100)/#REF!</f>
        <v>#REF!</v>
      </c>
      <c r="G149" s="70" t="e">
        <f>+((+#REF!*4)*100)/#REF!</f>
        <v>#REF!</v>
      </c>
      <c r="H149" s="70" t="e">
        <f>+((+#REF!*4)*100)/#REF!</f>
        <v>#REF!</v>
      </c>
      <c r="I149" s="69"/>
      <c r="J149" s="167"/>
      <c r="K149" s="168"/>
      <c r="L149" s="168"/>
      <c r="M149" s="168"/>
      <c r="N149" s="169"/>
    </row>
    <row r="150" spans="2:14" ht="12.75">
      <c r="B150" s="177"/>
      <c r="D150" s="64"/>
      <c r="E150" s="70"/>
      <c r="F150" s="70" t="e">
        <f>+((+#REF!*4)*100)/#REF!</f>
        <v>#REF!</v>
      </c>
      <c r="G150" s="70" t="e">
        <f>+((+#REF!*4)*100)/#REF!</f>
        <v>#REF!</v>
      </c>
      <c r="H150" s="70" t="e">
        <f>+((+#REF!*4)*100)/#REF!</f>
        <v>#REF!</v>
      </c>
      <c r="I150" s="69"/>
      <c r="J150" s="167"/>
      <c r="K150" s="168"/>
      <c r="L150" s="168"/>
      <c r="M150" s="168"/>
      <c r="N150" s="169"/>
    </row>
    <row r="151" spans="2:14" ht="12.75">
      <c r="B151" s="177"/>
      <c r="D151" s="64"/>
      <c r="E151" s="70"/>
      <c r="F151" s="70" t="e">
        <f>+((+#REF!*4)*100)/#REF!</f>
        <v>#REF!</v>
      </c>
      <c r="G151" s="70" t="e">
        <f>+((+#REF!*4)*100)/#REF!</f>
        <v>#REF!</v>
      </c>
      <c r="H151" s="70" t="e">
        <f>+((+#REF!*4)*100)/#REF!</f>
        <v>#REF!</v>
      </c>
      <c r="I151" s="69"/>
      <c r="J151" s="167"/>
      <c r="K151" s="168"/>
      <c r="L151" s="168"/>
      <c r="M151" s="168"/>
      <c r="N151" s="169"/>
    </row>
    <row r="152" spans="2:14" ht="12.75">
      <c r="B152" s="177"/>
      <c r="D152" s="64"/>
      <c r="E152" s="70"/>
      <c r="F152" s="68"/>
      <c r="G152" s="68"/>
      <c r="H152" s="68"/>
      <c r="I152" s="69"/>
      <c r="J152" s="167"/>
      <c r="K152" s="168"/>
      <c r="L152" s="168"/>
      <c r="M152" s="168"/>
      <c r="N152" s="169"/>
    </row>
    <row r="153" spans="2:14" ht="12.75">
      <c r="B153" s="178"/>
      <c r="D153" s="71"/>
      <c r="E153" s="72"/>
      <c r="F153" s="73" t="e">
        <f>SUM(F134:F151)</f>
        <v>#REF!</v>
      </c>
      <c r="G153" s="73" t="e">
        <f>SUM(G134:G151)</f>
        <v>#REF!</v>
      </c>
      <c r="H153" s="73" t="e">
        <f>SUM(H134:H151)</f>
        <v>#REF!</v>
      </c>
      <c r="I153" s="69"/>
      <c r="J153" s="170"/>
      <c r="K153" s="171"/>
      <c r="L153" s="171"/>
      <c r="M153" s="171"/>
      <c r="N153" s="172"/>
    </row>
    <row r="154" spans="2:14" ht="12.75">
      <c r="B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</row>
    <row r="155" spans="2:14" ht="12.75">
      <c r="B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1:14" ht="12.75">
      <c r="A156" s="173" t="s">
        <v>359</v>
      </c>
      <c r="B156" s="173" t="s">
        <v>360</v>
      </c>
      <c r="C156" s="88"/>
      <c r="D156" s="175" t="s">
        <v>105</v>
      </c>
      <c r="E156" s="89" t="s">
        <v>106</v>
      </c>
      <c r="F156" s="89" t="s">
        <v>107</v>
      </c>
      <c r="G156" s="89" t="s">
        <v>108</v>
      </c>
      <c r="H156" s="89" t="s">
        <v>109</v>
      </c>
      <c r="I156" s="90"/>
      <c r="J156" s="175" t="s">
        <v>110</v>
      </c>
      <c r="K156" s="175"/>
      <c r="L156" s="175"/>
      <c r="M156" s="175"/>
      <c r="N156" s="175"/>
    </row>
    <row r="157" spans="1:14" ht="12.75">
      <c r="A157" s="174"/>
      <c r="B157" s="174"/>
      <c r="C157" s="88"/>
      <c r="D157" s="174"/>
      <c r="E157" s="91" t="s">
        <v>111</v>
      </c>
      <c r="F157" s="92"/>
      <c r="G157" s="92"/>
      <c r="H157" s="92"/>
      <c r="I157" s="93"/>
      <c r="J157" s="174"/>
      <c r="K157" s="174"/>
      <c r="L157" s="174"/>
      <c r="M157" s="174"/>
      <c r="N157" s="174"/>
    </row>
    <row r="158" spans="1:14" ht="12.75">
      <c r="A158" s="63">
        <v>7</v>
      </c>
      <c r="B158" s="176" t="s">
        <v>292</v>
      </c>
      <c r="C158" s="63"/>
      <c r="D158" s="64" t="s">
        <v>280</v>
      </c>
      <c r="E158" s="65">
        <v>40</v>
      </c>
      <c r="F158" s="66" t="s">
        <v>113</v>
      </c>
      <c r="G158" s="66" t="s">
        <v>113</v>
      </c>
      <c r="H158" s="66" t="s">
        <v>113</v>
      </c>
      <c r="I158" s="67"/>
      <c r="J158" s="164" t="s">
        <v>281</v>
      </c>
      <c r="K158" s="165"/>
      <c r="L158" s="165"/>
      <c r="M158" s="165"/>
      <c r="N158" s="166"/>
    </row>
    <row r="159" spans="2:14" ht="12.75">
      <c r="B159" s="177"/>
      <c r="D159" s="64" t="s">
        <v>285</v>
      </c>
      <c r="E159" s="70">
        <v>30</v>
      </c>
      <c r="F159" s="68" t="e">
        <f>+((+#REF!*4)*100)/#REF!</f>
        <v>#REF!</v>
      </c>
      <c r="G159" s="68" t="e">
        <f>+((+#REF!*4)*100)/#REF!</f>
        <v>#REF!</v>
      </c>
      <c r="H159" s="68" t="e">
        <f>+((+#REF!*4)*100)/#REF!</f>
        <v>#REF!</v>
      </c>
      <c r="I159" s="69"/>
      <c r="J159" s="167"/>
      <c r="K159" s="168"/>
      <c r="L159" s="168"/>
      <c r="M159" s="168"/>
      <c r="N159" s="169"/>
    </row>
    <row r="160" spans="2:14" ht="12.75">
      <c r="B160" s="177"/>
      <c r="D160" s="64" t="s">
        <v>290</v>
      </c>
      <c r="E160" s="70">
        <v>35</v>
      </c>
      <c r="F160" s="70" t="e">
        <f>+((+#REF!*4)*100)/#REF!</f>
        <v>#REF!</v>
      </c>
      <c r="G160" s="70" t="e">
        <f>+((+#REF!*4)*100)/#REF!</f>
        <v>#REF!</v>
      </c>
      <c r="H160" s="70" t="e">
        <f>+((+#REF!*4)*100)/#REF!</f>
        <v>#REF!</v>
      </c>
      <c r="I160" s="69"/>
      <c r="J160" s="167"/>
      <c r="K160" s="168"/>
      <c r="L160" s="168"/>
      <c r="M160" s="168"/>
      <c r="N160" s="169"/>
    </row>
    <row r="161" spans="2:14" ht="12.75">
      <c r="B161" s="177"/>
      <c r="D161" s="64"/>
      <c r="E161" s="70"/>
      <c r="F161" s="70" t="e">
        <f>+((+#REF!*4)*100)/#REF!</f>
        <v>#REF!</v>
      </c>
      <c r="G161" s="70" t="e">
        <f>+((+#REF!*4)*100)/#REF!</f>
        <v>#REF!</v>
      </c>
      <c r="H161" s="70" t="e">
        <f>+((+#REF!*4)*100)/#REF!</f>
        <v>#REF!</v>
      </c>
      <c r="I161" s="69"/>
      <c r="J161" s="167"/>
      <c r="K161" s="168"/>
      <c r="L161" s="168"/>
      <c r="M161" s="168"/>
      <c r="N161" s="169"/>
    </row>
    <row r="162" spans="2:14" ht="12.75">
      <c r="B162" s="177"/>
      <c r="D162" s="64"/>
      <c r="E162" s="70"/>
      <c r="F162" s="70" t="e">
        <f>+((+#REF!*4)*100)/#REF!</f>
        <v>#REF!</v>
      </c>
      <c r="G162" s="70" t="e">
        <f>+((+#REF!*4)*100)/#REF!</f>
        <v>#REF!</v>
      </c>
      <c r="H162" s="70" t="e">
        <f>+((+#REF!*4)*100)/#REF!</f>
        <v>#REF!</v>
      </c>
      <c r="I162" s="69"/>
      <c r="J162" s="167"/>
      <c r="K162" s="168"/>
      <c r="L162" s="168"/>
      <c r="M162" s="168"/>
      <c r="N162" s="169"/>
    </row>
    <row r="163" spans="2:14" ht="12.75">
      <c r="B163" s="177"/>
      <c r="D163" s="64"/>
      <c r="E163" s="70"/>
      <c r="F163" s="70" t="e">
        <f>+((+#REF!*4)*100)/#REF!</f>
        <v>#REF!</v>
      </c>
      <c r="G163" s="70" t="e">
        <f>+((+#REF!*4)*100)/#REF!</f>
        <v>#REF!</v>
      </c>
      <c r="H163" s="70" t="e">
        <f>+((+#REF!*4)*100)/#REF!</f>
        <v>#REF!</v>
      </c>
      <c r="I163" s="69"/>
      <c r="J163" s="167"/>
      <c r="K163" s="168"/>
      <c r="L163" s="168"/>
      <c r="M163" s="168"/>
      <c r="N163" s="169"/>
    </row>
    <row r="164" spans="2:14" ht="12.75">
      <c r="B164" s="177"/>
      <c r="D164" s="64"/>
      <c r="E164" s="70"/>
      <c r="F164" s="70" t="e">
        <f>+((+#REF!*4)*100)/#REF!</f>
        <v>#REF!</v>
      </c>
      <c r="G164" s="70" t="e">
        <f>+((+#REF!*4)*100)/#REF!</f>
        <v>#REF!</v>
      </c>
      <c r="H164" s="70" t="e">
        <f>+((+#REF!*4)*100)/#REF!</f>
        <v>#REF!</v>
      </c>
      <c r="I164" s="69"/>
      <c r="J164" s="167"/>
      <c r="K164" s="168"/>
      <c r="L164" s="168"/>
      <c r="M164" s="168"/>
      <c r="N164" s="169"/>
    </row>
    <row r="165" spans="2:14" ht="12.75">
      <c r="B165" s="177"/>
      <c r="D165" s="64"/>
      <c r="E165" s="70"/>
      <c r="F165" s="70" t="e">
        <f>+((+#REF!*4)*100)/#REF!</f>
        <v>#REF!</v>
      </c>
      <c r="G165" s="70" t="e">
        <f>+((+#REF!*4)*100)/#REF!</f>
        <v>#REF!</v>
      </c>
      <c r="H165" s="70" t="e">
        <f>+((+#REF!*4)*100)/#REF!</f>
        <v>#REF!</v>
      </c>
      <c r="I165" s="69"/>
      <c r="J165" s="167"/>
      <c r="K165" s="168"/>
      <c r="L165" s="168"/>
      <c r="M165" s="168"/>
      <c r="N165" s="169"/>
    </row>
    <row r="166" spans="2:14" ht="12.75">
      <c r="B166" s="177"/>
      <c r="D166" s="64"/>
      <c r="E166" s="70"/>
      <c r="F166" s="70" t="e">
        <f>+((+#REF!*4)*100)/#REF!</f>
        <v>#REF!</v>
      </c>
      <c r="G166" s="70" t="e">
        <f>+((+#REF!*4)*100)/#REF!</f>
        <v>#REF!</v>
      </c>
      <c r="H166" s="70" t="e">
        <f>+((+#REF!*4)*100)/#REF!</f>
        <v>#REF!</v>
      </c>
      <c r="I166" s="69"/>
      <c r="J166" s="167"/>
      <c r="K166" s="168"/>
      <c r="L166" s="168"/>
      <c r="M166" s="168"/>
      <c r="N166" s="169"/>
    </row>
    <row r="167" spans="2:14" ht="12.75">
      <c r="B167" s="177"/>
      <c r="D167" s="64"/>
      <c r="E167" s="70"/>
      <c r="F167" s="70" t="e">
        <f>+((+#REF!*4)*100)/#REF!</f>
        <v>#REF!</v>
      </c>
      <c r="G167" s="70" t="e">
        <f>+((+#REF!*4)*100)/#REF!</f>
        <v>#REF!</v>
      </c>
      <c r="H167" s="70" t="e">
        <f>+((+#REF!*4)*100)/#REF!</f>
        <v>#REF!</v>
      </c>
      <c r="I167" s="69"/>
      <c r="J167" s="167"/>
      <c r="K167" s="168"/>
      <c r="L167" s="168"/>
      <c r="M167" s="168"/>
      <c r="N167" s="169"/>
    </row>
    <row r="168" spans="2:14" ht="12.75">
      <c r="B168" s="177"/>
      <c r="D168" s="64"/>
      <c r="E168" s="70"/>
      <c r="F168" s="70" t="e">
        <f>+((+#REF!*4)*100)/#REF!</f>
        <v>#REF!</v>
      </c>
      <c r="G168" s="70" t="e">
        <f>+((+#REF!*4)*100)/#REF!</f>
        <v>#REF!</v>
      </c>
      <c r="H168" s="70" t="e">
        <f>+((+#REF!*4)*100)/#REF!</f>
        <v>#REF!</v>
      </c>
      <c r="I168" s="69"/>
      <c r="J168" s="167"/>
      <c r="K168" s="168"/>
      <c r="L168" s="168"/>
      <c r="M168" s="168"/>
      <c r="N168" s="169"/>
    </row>
    <row r="169" spans="2:14" ht="12.75">
      <c r="B169" s="177"/>
      <c r="D169" s="64"/>
      <c r="E169" s="70"/>
      <c r="F169" s="70" t="e">
        <f>+((+#REF!*4)*100)/#REF!</f>
        <v>#REF!</v>
      </c>
      <c r="G169" s="70" t="e">
        <f>+((+#REF!*4)*100)/#REF!</f>
        <v>#REF!</v>
      </c>
      <c r="H169" s="70" t="e">
        <f>+((+#REF!*4)*100)/#REF!</f>
        <v>#REF!</v>
      </c>
      <c r="I169" s="69"/>
      <c r="J169" s="167"/>
      <c r="K169" s="168"/>
      <c r="L169" s="168"/>
      <c r="M169" s="168"/>
      <c r="N169" s="169"/>
    </row>
    <row r="170" spans="2:14" ht="12.75">
      <c r="B170" s="177"/>
      <c r="D170" s="64"/>
      <c r="E170" s="70"/>
      <c r="F170" s="70" t="e">
        <f>+((+#REF!*4)*100)/#REF!</f>
        <v>#REF!</v>
      </c>
      <c r="G170" s="70" t="e">
        <f>+((+#REF!*4)*100)/#REF!</f>
        <v>#REF!</v>
      </c>
      <c r="H170" s="70" t="e">
        <f>+((+#REF!*4)*100)/#REF!</f>
        <v>#REF!</v>
      </c>
      <c r="I170" s="69"/>
      <c r="J170" s="167"/>
      <c r="K170" s="168"/>
      <c r="L170" s="168"/>
      <c r="M170" s="168"/>
      <c r="N170" s="169"/>
    </row>
    <row r="171" spans="2:14" ht="12.75">
      <c r="B171" s="177"/>
      <c r="D171" s="64"/>
      <c r="E171" s="70"/>
      <c r="F171" s="70" t="e">
        <f>+((+#REF!*4)*100)/#REF!</f>
        <v>#REF!</v>
      </c>
      <c r="G171" s="70" t="e">
        <f>+((+#REF!*4)*100)/#REF!</f>
        <v>#REF!</v>
      </c>
      <c r="H171" s="70" t="e">
        <f>+((+#REF!*4)*100)/#REF!</f>
        <v>#REF!</v>
      </c>
      <c r="I171" s="69"/>
      <c r="J171" s="167"/>
      <c r="K171" s="168"/>
      <c r="L171" s="168"/>
      <c r="M171" s="168"/>
      <c r="N171" s="169"/>
    </row>
    <row r="172" spans="2:14" ht="12.75">
      <c r="B172" s="177"/>
      <c r="D172" s="64"/>
      <c r="E172" s="70"/>
      <c r="F172" s="70" t="e">
        <f>+((+#REF!*4)*100)/#REF!</f>
        <v>#REF!</v>
      </c>
      <c r="G172" s="70" t="e">
        <f>+((+#REF!*4)*100)/#REF!</f>
        <v>#REF!</v>
      </c>
      <c r="H172" s="70" t="e">
        <f>+((+#REF!*4)*100)/#REF!</f>
        <v>#REF!</v>
      </c>
      <c r="I172" s="69"/>
      <c r="J172" s="167"/>
      <c r="K172" s="168"/>
      <c r="L172" s="168"/>
      <c r="M172" s="168"/>
      <c r="N172" s="169"/>
    </row>
    <row r="173" spans="2:14" ht="12.75">
      <c r="B173" s="177"/>
      <c r="D173" s="64"/>
      <c r="E173" s="70"/>
      <c r="F173" s="70" t="e">
        <f>+((+#REF!*4)*100)/#REF!</f>
        <v>#REF!</v>
      </c>
      <c r="G173" s="70" t="e">
        <f>+((+#REF!*4)*100)/#REF!</f>
        <v>#REF!</v>
      </c>
      <c r="H173" s="70" t="e">
        <f>+((+#REF!*4)*100)/#REF!</f>
        <v>#REF!</v>
      </c>
      <c r="I173" s="69"/>
      <c r="J173" s="167"/>
      <c r="K173" s="168"/>
      <c r="L173" s="168"/>
      <c r="M173" s="168"/>
      <c r="N173" s="169"/>
    </row>
    <row r="174" spans="2:14" ht="12.75">
      <c r="B174" s="177"/>
      <c r="D174" s="64"/>
      <c r="E174" s="70"/>
      <c r="F174" s="70" t="e">
        <f>+((+#REF!*4)*100)/#REF!</f>
        <v>#REF!</v>
      </c>
      <c r="G174" s="70" t="e">
        <f>+((+#REF!*4)*100)/#REF!</f>
        <v>#REF!</v>
      </c>
      <c r="H174" s="70" t="e">
        <f>+((+#REF!*4)*100)/#REF!</f>
        <v>#REF!</v>
      </c>
      <c r="I174" s="69"/>
      <c r="J174" s="167"/>
      <c r="K174" s="168"/>
      <c r="L174" s="168"/>
      <c r="M174" s="168"/>
      <c r="N174" s="169"/>
    </row>
    <row r="175" spans="2:14" ht="12.75">
      <c r="B175" s="177"/>
      <c r="D175" s="64"/>
      <c r="E175" s="70"/>
      <c r="F175" s="70" t="e">
        <f>+((+#REF!*4)*100)/#REF!</f>
        <v>#REF!</v>
      </c>
      <c r="G175" s="70" t="e">
        <f>+((+#REF!*4)*100)/#REF!</f>
        <v>#REF!</v>
      </c>
      <c r="H175" s="70" t="e">
        <f>+((+#REF!*4)*100)/#REF!</f>
        <v>#REF!</v>
      </c>
      <c r="I175" s="69"/>
      <c r="J175" s="167"/>
      <c r="K175" s="168"/>
      <c r="L175" s="168"/>
      <c r="M175" s="168"/>
      <c r="N175" s="169"/>
    </row>
    <row r="176" spans="2:14" ht="12.75">
      <c r="B176" s="177"/>
      <c r="D176" s="64"/>
      <c r="E176" s="70"/>
      <c r="F176" s="70" t="e">
        <f>+((+#REF!*4)*100)/#REF!</f>
        <v>#REF!</v>
      </c>
      <c r="G176" s="70" t="e">
        <f>+((+#REF!*4)*100)/#REF!</f>
        <v>#REF!</v>
      </c>
      <c r="H176" s="70" t="e">
        <f>+((+#REF!*4)*100)/#REF!</f>
        <v>#REF!</v>
      </c>
      <c r="I176" s="69"/>
      <c r="J176" s="167"/>
      <c r="K176" s="168"/>
      <c r="L176" s="168"/>
      <c r="M176" s="168"/>
      <c r="N176" s="169"/>
    </row>
    <row r="177" spans="2:14" ht="12.75">
      <c r="B177" s="177"/>
      <c r="D177" s="64"/>
      <c r="E177" s="70"/>
      <c r="F177" s="68"/>
      <c r="G177" s="68"/>
      <c r="H177" s="68"/>
      <c r="I177" s="69"/>
      <c r="J177" s="167"/>
      <c r="K177" s="168"/>
      <c r="L177" s="168"/>
      <c r="M177" s="168"/>
      <c r="N177" s="169"/>
    </row>
    <row r="178" spans="2:14" ht="12.75">
      <c r="B178" s="178"/>
      <c r="D178" s="71"/>
      <c r="E178" s="72"/>
      <c r="F178" s="73" t="e">
        <f>SUM(F159:F176)</f>
        <v>#REF!</v>
      </c>
      <c r="G178" s="73" t="e">
        <f>SUM(G159:G176)</f>
        <v>#REF!</v>
      </c>
      <c r="H178" s="73" t="e">
        <f>SUM(H159:H176)</f>
        <v>#REF!</v>
      </c>
      <c r="I178" s="69"/>
      <c r="J178" s="170"/>
      <c r="K178" s="171"/>
      <c r="L178" s="171"/>
      <c r="M178" s="171"/>
      <c r="N178" s="172"/>
    </row>
    <row r="179" spans="2:14" ht="12.75">
      <c r="B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</row>
    <row r="180" spans="2:14" ht="12.75">
      <c r="B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</row>
    <row r="181" spans="1:14" ht="12.75">
      <c r="A181" s="173" t="s">
        <v>359</v>
      </c>
      <c r="B181" s="173" t="s">
        <v>360</v>
      </c>
      <c r="C181" s="88"/>
      <c r="D181" s="175" t="s">
        <v>105</v>
      </c>
      <c r="E181" s="89" t="s">
        <v>106</v>
      </c>
      <c r="F181" s="89" t="s">
        <v>107</v>
      </c>
      <c r="G181" s="89" t="s">
        <v>108</v>
      </c>
      <c r="H181" s="89" t="s">
        <v>109</v>
      </c>
      <c r="I181" s="90"/>
      <c r="J181" s="175" t="s">
        <v>110</v>
      </c>
      <c r="K181" s="175"/>
      <c r="L181" s="175"/>
      <c r="M181" s="175"/>
      <c r="N181" s="175"/>
    </row>
    <row r="182" spans="1:14" ht="12.75">
      <c r="A182" s="174"/>
      <c r="B182" s="174"/>
      <c r="C182" s="88"/>
      <c r="D182" s="174"/>
      <c r="E182" s="91" t="s">
        <v>111</v>
      </c>
      <c r="F182" s="92"/>
      <c r="G182" s="92"/>
      <c r="H182" s="92"/>
      <c r="I182" s="93"/>
      <c r="J182" s="174"/>
      <c r="K182" s="174"/>
      <c r="L182" s="174"/>
      <c r="M182" s="174"/>
      <c r="N182" s="174"/>
    </row>
    <row r="183" spans="1:14" ht="12.75">
      <c r="A183" s="63">
        <v>8</v>
      </c>
      <c r="B183" s="176" t="s">
        <v>293</v>
      </c>
      <c r="C183" s="63"/>
      <c r="D183" s="64" t="s">
        <v>280</v>
      </c>
      <c r="E183" s="65">
        <v>40</v>
      </c>
      <c r="F183" s="66" t="s">
        <v>113</v>
      </c>
      <c r="G183" s="66" t="s">
        <v>113</v>
      </c>
      <c r="H183" s="66" t="s">
        <v>113</v>
      </c>
      <c r="I183" s="67"/>
      <c r="J183" s="164" t="s">
        <v>281</v>
      </c>
      <c r="K183" s="165"/>
      <c r="L183" s="165"/>
      <c r="M183" s="165"/>
      <c r="N183" s="166"/>
    </row>
    <row r="184" spans="2:14" ht="12.75">
      <c r="B184" s="177"/>
      <c r="D184" s="64" t="s">
        <v>282</v>
      </c>
      <c r="E184" s="70">
        <v>40</v>
      </c>
      <c r="F184" s="68" t="e">
        <f>+((+#REF!*4)*100)/#REF!</f>
        <v>#REF!</v>
      </c>
      <c r="G184" s="68" t="e">
        <f>+((+#REF!*4)*100)/#REF!</f>
        <v>#REF!</v>
      </c>
      <c r="H184" s="68" t="e">
        <f>+((+#REF!*4)*100)/#REF!</f>
        <v>#REF!</v>
      </c>
      <c r="I184" s="69"/>
      <c r="J184" s="167"/>
      <c r="K184" s="168"/>
      <c r="L184" s="168"/>
      <c r="M184" s="168"/>
      <c r="N184" s="169"/>
    </row>
    <row r="185" spans="2:14" ht="12.75">
      <c r="B185" s="177"/>
      <c r="D185" s="64" t="s">
        <v>294</v>
      </c>
      <c r="E185" s="70">
        <v>50</v>
      </c>
      <c r="F185" s="70" t="e">
        <f>+((+#REF!*4)*100)/#REF!</f>
        <v>#REF!</v>
      </c>
      <c r="G185" s="70" t="e">
        <f>+((+#REF!*4)*100)/#REF!</f>
        <v>#REF!</v>
      </c>
      <c r="H185" s="70" t="e">
        <f>+((+#REF!*4)*100)/#REF!</f>
        <v>#REF!</v>
      </c>
      <c r="I185" s="69"/>
      <c r="J185" s="167"/>
      <c r="K185" s="168"/>
      <c r="L185" s="168"/>
      <c r="M185" s="168"/>
      <c r="N185" s="169"/>
    </row>
    <row r="186" spans="2:14" ht="12.75">
      <c r="B186" s="177"/>
      <c r="D186" s="64"/>
      <c r="E186" s="70"/>
      <c r="F186" s="70" t="e">
        <f>+((+#REF!*4)*100)/#REF!</f>
        <v>#REF!</v>
      </c>
      <c r="G186" s="70" t="e">
        <f>+((+#REF!*4)*100)/#REF!</f>
        <v>#REF!</v>
      </c>
      <c r="H186" s="70" t="e">
        <f>+((+#REF!*4)*100)/#REF!</f>
        <v>#REF!</v>
      </c>
      <c r="I186" s="69"/>
      <c r="J186" s="167"/>
      <c r="K186" s="168"/>
      <c r="L186" s="168"/>
      <c r="M186" s="168"/>
      <c r="N186" s="169"/>
    </row>
    <row r="187" spans="2:14" ht="12.75">
      <c r="B187" s="177"/>
      <c r="D187" s="64"/>
      <c r="E187" s="70"/>
      <c r="F187" s="70" t="e">
        <f>+((+#REF!*4)*100)/#REF!</f>
        <v>#REF!</v>
      </c>
      <c r="G187" s="70" t="e">
        <f>+((+#REF!*4)*100)/#REF!</f>
        <v>#REF!</v>
      </c>
      <c r="H187" s="70" t="e">
        <f>+((+#REF!*4)*100)/#REF!</f>
        <v>#REF!</v>
      </c>
      <c r="I187" s="69"/>
      <c r="J187" s="167"/>
      <c r="K187" s="168"/>
      <c r="L187" s="168"/>
      <c r="M187" s="168"/>
      <c r="N187" s="169"/>
    </row>
    <row r="188" spans="2:14" ht="12.75">
      <c r="B188" s="177"/>
      <c r="D188" s="64"/>
      <c r="E188" s="70"/>
      <c r="F188" s="70" t="e">
        <f>+((+#REF!*4)*100)/#REF!</f>
        <v>#REF!</v>
      </c>
      <c r="G188" s="70" t="e">
        <f>+((+#REF!*4)*100)/#REF!</f>
        <v>#REF!</v>
      </c>
      <c r="H188" s="70" t="e">
        <f>+((+#REF!*4)*100)/#REF!</f>
        <v>#REF!</v>
      </c>
      <c r="I188" s="69"/>
      <c r="J188" s="167"/>
      <c r="K188" s="168"/>
      <c r="L188" s="168"/>
      <c r="M188" s="168"/>
      <c r="N188" s="169"/>
    </row>
    <row r="189" spans="2:14" ht="12.75">
      <c r="B189" s="177"/>
      <c r="D189" s="64"/>
      <c r="E189" s="70"/>
      <c r="F189" s="70" t="e">
        <f>+((+#REF!*4)*100)/#REF!</f>
        <v>#REF!</v>
      </c>
      <c r="G189" s="70" t="e">
        <f>+((+#REF!*4)*100)/#REF!</f>
        <v>#REF!</v>
      </c>
      <c r="H189" s="70" t="e">
        <f>+((+#REF!*4)*100)/#REF!</f>
        <v>#REF!</v>
      </c>
      <c r="I189" s="69"/>
      <c r="J189" s="167"/>
      <c r="K189" s="168"/>
      <c r="L189" s="168"/>
      <c r="M189" s="168"/>
      <c r="N189" s="169"/>
    </row>
    <row r="190" spans="2:14" ht="12.75">
      <c r="B190" s="177"/>
      <c r="D190" s="64"/>
      <c r="E190" s="70"/>
      <c r="F190" s="70" t="e">
        <f>+((+#REF!*4)*100)/#REF!</f>
        <v>#REF!</v>
      </c>
      <c r="G190" s="70" t="e">
        <f>+((+#REF!*4)*100)/#REF!</f>
        <v>#REF!</v>
      </c>
      <c r="H190" s="70" t="e">
        <f>+((+#REF!*4)*100)/#REF!</f>
        <v>#REF!</v>
      </c>
      <c r="I190" s="69"/>
      <c r="J190" s="167"/>
      <c r="K190" s="168"/>
      <c r="L190" s="168"/>
      <c r="M190" s="168"/>
      <c r="N190" s="169"/>
    </row>
    <row r="191" spans="2:14" ht="12.75">
      <c r="B191" s="177"/>
      <c r="D191" s="64"/>
      <c r="E191" s="70"/>
      <c r="F191" s="70" t="e">
        <f>+((+#REF!*4)*100)/#REF!</f>
        <v>#REF!</v>
      </c>
      <c r="G191" s="70" t="e">
        <f>+((+#REF!*4)*100)/#REF!</f>
        <v>#REF!</v>
      </c>
      <c r="H191" s="70" t="e">
        <f>+((+#REF!*4)*100)/#REF!</f>
        <v>#REF!</v>
      </c>
      <c r="I191" s="69"/>
      <c r="J191" s="167"/>
      <c r="K191" s="168"/>
      <c r="L191" s="168"/>
      <c r="M191" s="168"/>
      <c r="N191" s="169"/>
    </row>
    <row r="192" spans="2:14" ht="12.75">
      <c r="B192" s="177"/>
      <c r="D192" s="64"/>
      <c r="E192" s="70"/>
      <c r="F192" s="70" t="e">
        <f>+((+#REF!*4)*100)/#REF!</f>
        <v>#REF!</v>
      </c>
      <c r="G192" s="70" t="e">
        <f>+((+#REF!*4)*100)/#REF!</f>
        <v>#REF!</v>
      </c>
      <c r="H192" s="70" t="e">
        <f>+((+#REF!*4)*100)/#REF!</f>
        <v>#REF!</v>
      </c>
      <c r="I192" s="69"/>
      <c r="J192" s="167"/>
      <c r="K192" s="168"/>
      <c r="L192" s="168"/>
      <c r="M192" s="168"/>
      <c r="N192" s="169"/>
    </row>
    <row r="193" spans="2:14" ht="12.75">
      <c r="B193" s="177"/>
      <c r="D193" s="64"/>
      <c r="E193" s="70"/>
      <c r="F193" s="70" t="e">
        <f>+((+#REF!*4)*100)/#REF!</f>
        <v>#REF!</v>
      </c>
      <c r="G193" s="70" t="e">
        <f>+((+#REF!*4)*100)/#REF!</f>
        <v>#REF!</v>
      </c>
      <c r="H193" s="70" t="e">
        <f>+((+#REF!*4)*100)/#REF!</f>
        <v>#REF!</v>
      </c>
      <c r="I193" s="69"/>
      <c r="J193" s="167"/>
      <c r="K193" s="168"/>
      <c r="L193" s="168"/>
      <c r="M193" s="168"/>
      <c r="N193" s="169"/>
    </row>
    <row r="194" spans="2:14" ht="12.75">
      <c r="B194" s="177"/>
      <c r="D194" s="64"/>
      <c r="E194" s="70"/>
      <c r="F194" s="70" t="e">
        <f>+((+#REF!*4)*100)/#REF!</f>
        <v>#REF!</v>
      </c>
      <c r="G194" s="70" t="e">
        <f>+((+#REF!*4)*100)/#REF!</f>
        <v>#REF!</v>
      </c>
      <c r="H194" s="70" t="e">
        <f>+((+#REF!*4)*100)/#REF!</f>
        <v>#REF!</v>
      </c>
      <c r="I194" s="69"/>
      <c r="J194" s="167"/>
      <c r="K194" s="168"/>
      <c r="L194" s="168"/>
      <c r="M194" s="168"/>
      <c r="N194" s="169"/>
    </row>
    <row r="195" spans="2:14" ht="12.75">
      <c r="B195" s="177"/>
      <c r="D195" s="64"/>
      <c r="E195" s="70"/>
      <c r="F195" s="70" t="e">
        <f>+((+#REF!*4)*100)/#REF!</f>
        <v>#REF!</v>
      </c>
      <c r="G195" s="70" t="e">
        <f>+((+#REF!*4)*100)/#REF!</f>
        <v>#REF!</v>
      </c>
      <c r="H195" s="70" t="e">
        <f>+((+#REF!*4)*100)/#REF!</f>
        <v>#REF!</v>
      </c>
      <c r="I195" s="69"/>
      <c r="J195" s="167"/>
      <c r="K195" s="168"/>
      <c r="L195" s="168"/>
      <c r="M195" s="168"/>
      <c r="N195" s="169"/>
    </row>
    <row r="196" spans="2:14" ht="12.75">
      <c r="B196" s="177"/>
      <c r="D196" s="64"/>
      <c r="E196" s="70"/>
      <c r="F196" s="70" t="e">
        <f>+((+#REF!*4)*100)/#REF!</f>
        <v>#REF!</v>
      </c>
      <c r="G196" s="70" t="e">
        <f>+((+#REF!*4)*100)/#REF!</f>
        <v>#REF!</v>
      </c>
      <c r="H196" s="70" t="e">
        <f>+((+#REF!*4)*100)/#REF!</f>
        <v>#REF!</v>
      </c>
      <c r="I196" s="69"/>
      <c r="J196" s="167"/>
      <c r="K196" s="168"/>
      <c r="L196" s="168"/>
      <c r="M196" s="168"/>
      <c r="N196" s="169"/>
    </row>
    <row r="197" spans="2:14" ht="12.75">
      <c r="B197" s="177"/>
      <c r="D197" s="64"/>
      <c r="E197" s="70"/>
      <c r="F197" s="70" t="e">
        <f>+((+#REF!*4)*100)/#REF!</f>
        <v>#REF!</v>
      </c>
      <c r="G197" s="70" t="e">
        <f>+((+#REF!*4)*100)/#REF!</f>
        <v>#REF!</v>
      </c>
      <c r="H197" s="70" t="e">
        <f>+((+#REF!*4)*100)/#REF!</f>
        <v>#REF!</v>
      </c>
      <c r="I197" s="69"/>
      <c r="J197" s="167"/>
      <c r="K197" s="168"/>
      <c r="L197" s="168"/>
      <c r="M197" s="168"/>
      <c r="N197" s="169"/>
    </row>
    <row r="198" spans="2:14" ht="12.75">
      <c r="B198" s="177"/>
      <c r="D198" s="64"/>
      <c r="E198" s="70"/>
      <c r="F198" s="70" t="e">
        <f>+((+#REF!*4)*100)/#REF!</f>
        <v>#REF!</v>
      </c>
      <c r="G198" s="70" t="e">
        <f>+((+#REF!*4)*100)/#REF!</f>
        <v>#REF!</v>
      </c>
      <c r="H198" s="70" t="e">
        <f>+((+#REF!*4)*100)/#REF!</f>
        <v>#REF!</v>
      </c>
      <c r="I198" s="69"/>
      <c r="J198" s="167"/>
      <c r="K198" s="168"/>
      <c r="L198" s="168"/>
      <c r="M198" s="168"/>
      <c r="N198" s="169"/>
    </row>
    <row r="199" spans="2:14" ht="12.75">
      <c r="B199" s="177"/>
      <c r="D199" s="64"/>
      <c r="E199" s="70"/>
      <c r="F199" s="70" t="e">
        <f>+((+#REF!*4)*100)/#REF!</f>
        <v>#REF!</v>
      </c>
      <c r="G199" s="70" t="e">
        <f>+((+#REF!*4)*100)/#REF!</f>
        <v>#REF!</v>
      </c>
      <c r="H199" s="70" t="e">
        <f>+((+#REF!*4)*100)/#REF!</f>
        <v>#REF!</v>
      </c>
      <c r="I199" s="69"/>
      <c r="J199" s="167"/>
      <c r="K199" s="168"/>
      <c r="L199" s="168"/>
      <c r="M199" s="168"/>
      <c r="N199" s="169"/>
    </row>
    <row r="200" spans="2:14" ht="12.75">
      <c r="B200" s="177"/>
      <c r="D200" s="64"/>
      <c r="E200" s="70"/>
      <c r="F200" s="70" t="e">
        <f>+((+#REF!*4)*100)/#REF!</f>
        <v>#REF!</v>
      </c>
      <c r="G200" s="70" t="e">
        <f>+((+#REF!*4)*100)/#REF!</f>
        <v>#REF!</v>
      </c>
      <c r="H200" s="70" t="e">
        <f>+((+#REF!*4)*100)/#REF!</f>
        <v>#REF!</v>
      </c>
      <c r="I200" s="69"/>
      <c r="J200" s="167"/>
      <c r="K200" s="168"/>
      <c r="L200" s="168"/>
      <c r="M200" s="168"/>
      <c r="N200" s="169"/>
    </row>
    <row r="201" spans="2:14" ht="12.75">
      <c r="B201" s="177"/>
      <c r="D201" s="64"/>
      <c r="E201" s="70"/>
      <c r="F201" s="70" t="e">
        <f>+((+#REF!*4)*100)/#REF!</f>
        <v>#REF!</v>
      </c>
      <c r="G201" s="70" t="e">
        <f>+((+#REF!*4)*100)/#REF!</f>
        <v>#REF!</v>
      </c>
      <c r="H201" s="70" t="e">
        <f>+((+#REF!*4)*100)/#REF!</f>
        <v>#REF!</v>
      </c>
      <c r="I201" s="69"/>
      <c r="J201" s="167"/>
      <c r="K201" s="168"/>
      <c r="L201" s="168"/>
      <c r="M201" s="168"/>
      <c r="N201" s="169"/>
    </row>
    <row r="202" spans="2:14" ht="12.75">
      <c r="B202" s="177"/>
      <c r="D202" s="64"/>
      <c r="E202" s="70"/>
      <c r="F202" s="68"/>
      <c r="G202" s="68"/>
      <c r="H202" s="68"/>
      <c r="I202" s="69"/>
      <c r="J202" s="167"/>
      <c r="K202" s="168"/>
      <c r="L202" s="168"/>
      <c r="M202" s="168"/>
      <c r="N202" s="169"/>
    </row>
    <row r="203" spans="2:14" ht="12.75">
      <c r="B203" s="178"/>
      <c r="D203" s="71"/>
      <c r="E203" s="72"/>
      <c r="F203" s="73" t="e">
        <f>SUM(F184:F201)</f>
        <v>#REF!</v>
      </c>
      <c r="G203" s="73" t="e">
        <f>SUM(G184:G201)</f>
        <v>#REF!</v>
      </c>
      <c r="H203" s="73" t="e">
        <f>SUM(H184:H201)</f>
        <v>#REF!</v>
      </c>
      <c r="I203" s="69"/>
      <c r="J203" s="170"/>
      <c r="K203" s="171"/>
      <c r="L203" s="171"/>
      <c r="M203" s="171"/>
      <c r="N203" s="172"/>
    </row>
    <row r="204" spans="2:14" ht="12.75">
      <c r="B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</row>
    <row r="205" spans="2:14" ht="12.75">
      <c r="B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</row>
    <row r="206" spans="1:14" ht="12.75">
      <c r="A206" s="173" t="s">
        <v>359</v>
      </c>
      <c r="B206" s="173" t="s">
        <v>360</v>
      </c>
      <c r="C206" s="88"/>
      <c r="D206" s="175" t="s">
        <v>105</v>
      </c>
      <c r="E206" s="89" t="s">
        <v>106</v>
      </c>
      <c r="F206" s="89" t="s">
        <v>107</v>
      </c>
      <c r="G206" s="89" t="s">
        <v>108</v>
      </c>
      <c r="H206" s="89" t="s">
        <v>109</v>
      </c>
      <c r="I206" s="90"/>
      <c r="J206" s="175" t="s">
        <v>110</v>
      </c>
      <c r="K206" s="175"/>
      <c r="L206" s="175"/>
      <c r="M206" s="175"/>
      <c r="N206" s="175"/>
    </row>
    <row r="207" spans="1:14" ht="12.75">
      <c r="A207" s="174"/>
      <c r="B207" s="174"/>
      <c r="C207" s="88"/>
      <c r="D207" s="174"/>
      <c r="E207" s="91" t="s">
        <v>111</v>
      </c>
      <c r="F207" s="92"/>
      <c r="G207" s="92"/>
      <c r="H207" s="92"/>
      <c r="I207" s="93"/>
      <c r="J207" s="174"/>
      <c r="K207" s="174"/>
      <c r="L207" s="174"/>
      <c r="M207" s="174"/>
      <c r="N207" s="174"/>
    </row>
    <row r="208" spans="1:14" ht="12.75">
      <c r="A208" s="63">
        <v>9</v>
      </c>
      <c r="B208" s="176" t="s">
        <v>295</v>
      </c>
      <c r="C208" s="63"/>
      <c r="D208" s="64" t="s">
        <v>280</v>
      </c>
      <c r="E208" s="65">
        <v>40</v>
      </c>
      <c r="F208" s="66" t="s">
        <v>113</v>
      </c>
      <c r="G208" s="66" t="s">
        <v>113</v>
      </c>
      <c r="H208" s="66" t="s">
        <v>113</v>
      </c>
      <c r="I208" s="67"/>
      <c r="J208" s="164" t="s">
        <v>281</v>
      </c>
      <c r="K208" s="165"/>
      <c r="L208" s="165"/>
      <c r="M208" s="165"/>
      <c r="N208" s="166"/>
    </row>
    <row r="209" spans="2:14" ht="12.75">
      <c r="B209" s="177"/>
      <c r="D209" s="64" t="s">
        <v>294</v>
      </c>
      <c r="E209" s="70">
        <v>50</v>
      </c>
      <c r="F209" s="68" t="e">
        <f>+((+#REF!*4)*100)/#REF!</f>
        <v>#REF!</v>
      </c>
      <c r="G209" s="68" t="e">
        <f>+((+#REF!*4)*100)/#REF!</f>
        <v>#REF!</v>
      </c>
      <c r="H209" s="68" t="e">
        <f>+((+#REF!*4)*100)/#REF!</f>
        <v>#REF!</v>
      </c>
      <c r="I209" s="69"/>
      <c r="J209" s="167"/>
      <c r="K209" s="168"/>
      <c r="L209" s="168"/>
      <c r="M209" s="168"/>
      <c r="N209" s="169"/>
    </row>
    <row r="210" spans="2:14" ht="12.75">
      <c r="B210" s="177"/>
      <c r="D210" s="64" t="s">
        <v>283</v>
      </c>
      <c r="E210" s="70">
        <v>40</v>
      </c>
      <c r="F210" s="70" t="e">
        <f>+((+#REF!*4)*100)/#REF!</f>
        <v>#REF!</v>
      </c>
      <c r="G210" s="70" t="e">
        <f>+((+#REF!*4)*100)/#REF!</f>
        <v>#REF!</v>
      </c>
      <c r="H210" s="70" t="e">
        <f>+((+#REF!*4)*100)/#REF!</f>
        <v>#REF!</v>
      </c>
      <c r="I210" s="69"/>
      <c r="J210" s="167"/>
      <c r="K210" s="168"/>
      <c r="L210" s="168"/>
      <c r="M210" s="168"/>
      <c r="N210" s="169"/>
    </row>
    <row r="211" spans="2:14" ht="12.75">
      <c r="B211" s="177"/>
      <c r="D211" s="64"/>
      <c r="E211" s="70"/>
      <c r="F211" s="70" t="e">
        <f>+((+#REF!*4)*100)/#REF!</f>
        <v>#REF!</v>
      </c>
      <c r="G211" s="70" t="e">
        <f>+((+#REF!*4)*100)/#REF!</f>
        <v>#REF!</v>
      </c>
      <c r="H211" s="70" t="e">
        <f>+((+#REF!*4)*100)/#REF!</f>
        <v>#REF!</v>
      </c>
      <c r="I211" s="69"/>
      <c r="J211" s="167"/>
      <c r="K211" s="168"/>
      <c r="L211" s="168"/>
      <c r="M211" s="168"/>
      <c r="N211" s="169"/>
    </row>
    <row r="212" spans="2:14" ht="12.75">
      <c r="B212" s="177"/>
      <c r="D212" s="64"/>
      <c r="E212" s="70"/>
      <c r="F212" s="70" t="e">
        <f>+((+#REF!*4)*100)/#REF!</f>
        <v>#REF!</v>
      </c>
      <c r="G212" s="70" t="e">
        <f>+((+#REF!*4)*100)/#REF!</f>
        <v>#REF!</v>
      </c>
      <c r="H212" s="70" t="e">
        <f>+((+#REF!*4)*100)/#REF!</f>
        <v>#REF!</v>
      </c>
      <c r="I212" s="69"/>
      <c r="J212" s="167"/>
      <c r="K212" s="168"/>
      <c r="L212" s="168"/>
      <c r="M212" s="168"/>
      <c r="N212" s="169"/>
    </row>
    <row r="213" spans="2:14" ht="12.75">
      <c r="B213" s="177"/>
      <c r="D213" s="64"/>
      <c r="E213" s="70"/>
      <c r="F213" s="70" t="e">
        <f>+((+#REF!*4)*100)/#REF!</f>
        <v>#REF!</v>
      </c>
      <c r="G213" s="70" t="e">
        <f>+((+#REF!*4)*100)/#REF!</f>
        <v>#REF!</v>
      </c>
      <c r="H213" s="70" t="e">
        <f>+((+#REF!*4)*100)/#REF!</f>
        <v>#REF!</v>
      </c>
      <c r="I213" s="69"/>
      <c r="J213" s="167"/>
      <c r="K213" s="168"/>
      <c r="L213" s="168"/>
      <c r="M213" s="168"/>
      <c r="N213" s="169"/>
    </row>
    <row r="214" spans="2:14" ht="12.75">
      <c r="B214" s="177"/>
      <c r="D214" s="64"/>
      <c r="E214" s="70"/>
      <c r="F214" s="70" t="e">
        <f>+((+#REF!*4)*100)/#REF!</f>
        <v>#REF!</v>
      </c>
      <c r="G214" s="70" t="e">
        <f>+((+#REF!*4)*100)/#REF!</f>
        <v>#REF!</v>
      </c>
      <c r="H214" s="70" t="e">
        <f>+((+#REF!*4)*100)/#REF!</f>
        <v>#REF!</v>
      </c>
      <c r="I214" s="69"/>
      <c r="J214" s="167"/>
      <c r="K214" s="168"/>
      <c r="L214" s="168"/>
      <c r="M214" s="168"/>
      <c r="N214" s="169"/>
    </row>
    <row r="215" spans="2:14" ht="12.75">
      <c r="B215" s="177"/>
      <c r="D215" s="64"/>
      <c r="E215" s="70"/>
      <c r="F215" s="70" t="e">
        <f>+((+#REF!*4)*100)/#REF!</f>
        <v>#REF!</v>
      </c>
      <c r="G215" s="70" t="e">
        <f>+((+#REF!*4)*100)/#REF!</f>
        <v>#REF!</v>
      </c>
      <c r="H215" s="70" t="e">
        <f>+((+#REF!*4)*100)/#REF!</f>
        <v>#REF!</v>
      </c>
      <c r="I215" s="69"/>
      <c r="J215" s="167"/>
      <c r="K215" s="168"/>
      <c r="L215" s="168"/>
      <c r="M215" s="168"/>
      <c r="N215" s="169"/>
    </row>
    <row r="216" spans="2:14" ht="12.75">
      <c r="B216" s="177"/>
      <c r="D216" s="64"/>
      <c r="E216" s="70"/>
      <c r="F216" s="70" t="e">
        <f>+((+#REF!*4)*100)/#REF!</f>
        <v>#REF!</v>
      </c>
      <c r="G216" s="70" t="e">
        <f>+((+#REF!*4)*100)/#REF!</f>
        <v>#REF!</v>
      </c>
      <c r="H216" s="70" t="e">
        <f>+((+#REF!*4)*100)/#REF!</f>
        <v>#REF!</v>
      </c>
      <c r="I216" s="69"/>
      <c r="J216" s="167"/>
      <c r="K216" s="168"/>
      <c r="L216" s="168"/>
      <c r="M216" s="168"/>
      <c r="N216" s="169"/>
    </row>
    <row r="217" spans="2:14" ht="12.75">
      <c r="B217" s="177"/>
      <c r="D217" s="64"/>
      <c r="E217" s="70"/>
      <c r="F217" s="70" t="e">
        <f>+((+#REF!*4)*100)/#REF!</f>
        <v>#REF!</v>
      </c>
      <c r="G217" s="70" t="e">
        <f>+((+#REF!*4)*100)/#REF!</f>
        <v>#REF!</v>
      </c>
      <c r="H217" s="70" t="e">
        <f>+((+#REF!*4)*100)/#REF!</f>
        <v>#REF!</v>
      </c>
      <c r="I217" s="69"/>
      <c r="J217" s="167"/>
      <c r="K217" s="168"/>
      <c r="L217" s="168"/>
      <c r="M217" s="168"/>
      <c r="N217" s="169"/>
    </row>
    <row r="218" spans="2:14" ht="12.75">
      <c r="B218" s="177"/>
      <c r="D218" s="64"/>
      <c r="E218" s="70"/>
      <c r="F218" s="70" t="e">
        <f>+((+#REF!*4)*100)/#REF!</f>
        <v>#REF!</v>
      </c>
      <c r="G218" s="70" t="e">
        <f>+((+#REF!*4)*100)/#REF!</f>
        <v>#REF!</v>
      </c>
      <c r="H218" s="70" t="e">
        <f>+((+#REF!*4)*100)/#REF!</f>
        <v>#REF!</v>
      </c>
      <c r="I218" s="69"/>
      <c r="J218" s="167"/>
      <c r="K218" s="168"/>
      <c r="L218" s="168"/>
      <c r="M218" s="168"/>
      <c r="N218" s="169"/>
    </row>
    <row r="219" spans="2:14" ht="12.75">
      <c r="B219" s="177"/>
      <c r="D219" s="64"/>
      <c r="E219" s="70"/>
      <c r="F219" s="70" t="e">
        <f>+((+#REF!*4)*100)/#REF!</f>
        <v>#REF!</v>
      </c>
      <c r="G219" s="70" t="e">
        <f>+((+#REF!*4)*100)/#REF!</f>
        <v>#REF!</v>
      </c>
      <c r="H219" s="70" t="e">
        <f>+((+#REF!*4)*100)/#REF!</f>
        <v>#REF!</v>
      </c>
      <c r="I219" s="69"/>
      <c r="J219" s="167"/>
      <c r="K219" s="168"/>
      <c r="L219" s="168"/>
      <c r="M219" s="168"/>
      <c r="N219" s="169"/>
    </row>
    <row r="220" spans="2:14" ht="12.75">
      <c r="B220" s="177"/>
      <c r="D220" s="64"/>
      <c r="E220" s="70"/>
      <c r="F220" s="70" t="e">
        <f>+((+#REF!*4)*100)/#REF!</f>
        <v>#REF!</v>
      </c>
      <c r="G220" s="70" t="e">
        <f>+((+#REF!*4)*100)/#REF!</f>
        <v>#REF!</v>
      </c>
      <c r="H220" s="70" t="e">
        <f>+((+#REF!*4)*100)/#REF!</f>
        <v>#REF!</v>
      </c>
      <c r="I220" s="69"/>
      <c r="J220" s="167"/>
      <c r="K220" s="168"/>
      <c r="L220" s="168"/>
      <c r="M220" s="168"/>
      <c r="N220" s="169"/>
    </row>
    <row r="221" spans="2:14" ht="12.75">
      <c r="B221" s="177"/>
      <c r="D221" s="64"/>
      <c r="E221" s="70"/>
      <c r="F221" s="70" t="e">
        <f>+((+#REF!*4)*100)/#REF!</f>
        <v>#REF!</v>
      </c>
      <c r="G221" s="70" t="e">
        <f>+((+#REF!*4)*100)/#REF!</f>
        <v>#REF!</v>
      </c>
      <c r="H221" s="70" t="e">
        <f>+((+#REF!*4)*100)/#REF!</f>
        <v>#REF!</v>
      </c>
      <c r="I221" s="69"/>
      <c r="J221" s="167"/>
      <c r="K221" s="168"/>
      <c r="L221" s="168"/>
      <c r="M221" s="168"/>
      <c r="N221" s="169"/>
    </row>
    <row r="222" spans="2:14" ht="12.75">
      <c r="B222" s="177"/>
      <c r="D222" s="64"/>
      <c r="E222" s="70"/>
      <c r="F222" s="70" t="e">
        <f>+((+#REF!*4)*100)/#REF!</f>
        <v>#REF!</v>
      </c>
      <c r="G222" s="70" t="e">
        <f>+((+#REF!*4)*100)/#REF!</f>
        <v>#REF!</v>
      </c>
      <c r="H222" s="70" t="e">
        <f>+((+#REF!*4)*100)/#REF!</f>
        <v>#REF!</v>
      </c>
      <c r="I222" s="69"/>
      <c r="J222" s="167"/>
      <c r="K222" s="168"/>
      <c r="L222" s="168"/>
      <c r="M222" s="168"/>
      <c r="N222" s="169"/>
    </row>
    <row r="223" spans="2:14" ht="12.75">
      <c r="B223" s="177"/>
      <c r="D223" s="64"/>
      <c r="E223" s="70"/>
      <c r="F223" s="70" t="e">
        <f>+((+#REF!*4)*100)/#REF!</f>
        <v>#REF!</v>
      </c>
      <c r="G223" s="70" t="e">
        <f>+((+#REF!*4)*100)/#REF!</f>
        <v>#REF!</v>
      </c>
      <c r="H223" s="70" t="e">
        <f>+((+#REF!*4)*100)/#REF!</f>
        <v>#REF!</v>
      </c>
      <c r="I223" s="69"/>
      <c r="J223" s="167"/>
      <c r="K223" s="168"/>
      <c r="L223" s="168"/>
      <c r="M223" s="168"/>
      <c r="N223" s="169"/>
    </row>
    <row r="224" spans="2:14" ht="12.75">
      <c r="B224" s="177"/>
      <c r="D224" s="64"/>
      <c r="E224" s="70"/>
      <c r="F224" s="70" t="e">
        <f>+((+#REF!*4)*100)/#REF!</f>
        <v>#REF!</v>
      </c>
      <c r="G224" s="70" t="e">
        <f>+((+#REF!*4)*100)/#REF!</f>
        <v>#REF!</v>
      </c>
      <c r="H224" s="70" t="e">
        <f>+((+#REF!*4)*100)/#REF!</f>
        <v>#REF!</v>
      </c>
      <c r="I224" s="69"/>
      <c r="J224" s="167"/>
      <c r="K224" s="168"/>
      <c r="L224" s="168"/>
      <c r="M224" s="168"/>
      <c r="N224" s="169"/>
    </row>
    <row r="225" spans="2:14" ht="12.75">
      <c r="B225" s="177"/>
      <c r="D225" s="64"/>
      <c r="E225" s="70"/>
      <c r="F225" s="70" t="e">
        <f>+((+#REF!*4)*100)/#REF!</f>
        <v>#REF!</v>
      </c>
      <c r="G225" s="70" t="e">
        <f>+((+#REF!*4)*100)/#REF!</f>
        <v>#REF!</v>
      </c>
      <c r="H225" s="70" t="e">
        <f>+((+#REF!*4)*100)/#REF!</f>
        <v>#REF!</v>
      </c>
      <c r="I225" s="69"/>
      <c r="J225" s="167"/>
      <c r="K225" s="168"/>
      <c r="L225" s="168"/>
      <c r="M225" s="168"/>
      <c r="N225" s="169"/>
    </row>
    <row r="226" spans="2:14" ht="12.75">
      <c r="B226" s="177"/>
      <c r="D226" s="64"/>
      <c r="E226" s="70"/>
      <c r="F226" s="70" t="e">
        <f>+((+#REF!*4)*100)/#REF!</f>
        <v>#REF!</v>
      </c>
      <c r="G226" s="70" t="e">
        <f>+((+#REF!*4)*100)/#REF!</f>
        <v>#REF!</v>
      </c>
      <c r="H226" s="70" t="e">
        <f>+((+#REF!*4)*100)/#REF!</f>
        <v>#REF!</v>
      </c>
      <c r="I226" s="69"/>
      <c r="J226" s="167"/>
      <c r="K226" s="168"/>
      <c r="L226" s="168"/>
      <c r="M226" s="168"/>
      <c r="N226" s="169"/>
    </row>
    <row r="227" spans="2:14" ht="12.75">
      <c r="B227" s="177"/>
      <c r="D227" s="64"/>
      <c r="E227" s="70"/>
      <c r="F227" s="68"/>
      <c r="G227" s="68"/>
      <c r="H227" s="68"/>
      <c r="I227" s="69"/>
      <c r="J227" s="167"/>
      <c r="K227" s="168"/>
      <c r="L227" s="168"/>
      <c r="M227" s="168"/>
      <c r="N227" s="169"/>
    </row>
    <row r="228" spans="2:14" ht="12.75">
      <c r="B228" s="178"/>
      <c r="D228" s="71"/>
      <c r="E228" s="72"/>
      <c r="F228" s="73" t="e">
        <f>SUM(F209:F226)</f>
        <v>#REF!</v>
      </c>
      <c r="G228" s="73" t="e">
        <f>SUM(G209:G226)</f>
        <v>#REF!</v>
      </c>
      <c r="H228" s="73" t="e">
        <f>SUM(H209:H226)</f>
        <v>#REF!</v>
      </c>
      <c r="I228" s="69"/>
      <c r="J228" s="170"/>
      <c r="K228" s="171"/>
      <c r="L228" s="171"/>
      <c r="M228" s="171"/>
      <c r="N228" s="172"/>
    </row>
    <row r="229" spans="2:14" ht="12.75">
      <c r="B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2:14" ht="12.75">
      <c r="B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1:14" ht="12.75">
      <c r="A231" s="173" t="s">
        <v>359</v>
      </c>
      <c r="B231" s="173" t="s">
        <v>360</v>
      </c>
      <c r="C231" s="88"/>
      <c r="D231" s="175" t="s">
        <v>105</v>
      </c>
      <c r="E231" s="89" t="s">
        <v>106</v>
      </c>
      <c r="F231" s="89" t="s">
        <v>107</v>
      </c>
      <c r="G231" s="89" t="s">
        <v>108</v>
      </c>
      <c r="H231" s="89" t="s">
        <v>109</v>
      </c>
      <c r="I231" s="90"/>
      <c r="J231" s="175" t="s">
        <v>110</v>
      </c>
      <c r="K231" s="175"/>
      <c r="L231" s="175"/>
      <c r="M231" s="175"/>
      <c r="N231" s="175"/>
    </row>
    <row r="232" spans="1:14" ht="12.75">
      <c r="A232" s="174"/>
      <c r="B232" s="174"/>
      <c r="C232" s="88"/>
      <c r="D232" s="174"/>
      <c r="E232" s="91" t="s">
        <v>111</v>
      </c>
      <c r="F232" s="92"/>
      <c r="G232" s="92"/>
      <c r="H232" s="92"/>
      <c r="I232" s="93"/>
      <c r="J232" s="174"/>
      <c r="K232" s="174"/>
      <c r="L232" s="174"/>
      <c r="M232" s="174"/>
      <c r="N232" s="174"/>
    </row>
    <row r="233" spans="1:14" ht="12.75">
      <c r="A233" s="63">
        <v>10</v>
      </c>
      <c r="B233" s="176" t="s">
        <v>296</v>
      </c>
      <c r="C233" s="63"/>
      <c r="D233" s="64" t="s">
        <v>280</v>
      </c>
      <c r="E233" s="65">
        <v>40</v>
      </c>
      <c r="F233" s="66" t="s">
        <v>113</v>
      </c>
      <c r="G233" s="66" t="s">
        <v>113</v>
      </c>
      <c r="H233" s="66" t="s">
        <v>113</v>
      </c>
      <c r="I233" s="67"/>
      <c r="J233" s="164" t="s">
        <v>281</v>
      </c>
      <c r="K233" s="165"/>
      <c r="L233" s="165"/>
      <c r="M233" s="165"/>
      <c r="N233" s="166"/>
    </row>
    <row r="234" spans="2:14" ht="12.75">
      <c r="B234" s="177"/>
      <c r="D234" s="64" t="s">
        <v>285</v>
      </c>
      <c r="E234" s="70">
        <v>30</v>
      </c>
      <c r="F234" s="68" t="e">
        <f>+((+#REF!*4)*100)/#REF!</f>
        <v>#REF!</v>
      </c>
      <c r="G234" s="68" t="e">
        <f>+((+#REF!*4)*100)/#REF!</f>
        <v>#REF!</v>
      </c>
      <c r="H234" s="68" t="e">
        <f>+((+#REF!*4)*100)/#REF!</f>
        <v>#REF!</v>
      </c>
      <c r="I234" s="69"/>
      <c r="J234" s="167"/>
      <c r="K234" s="168"/>
      <c r="L234" s="168"/>
      <c r="M234" s="168"/>
      <c r="N234" s="169"/>
    </row>
    <row r="235" spans="2:14" ht="12.75">
      <c r="B235" s="177"/>
      <c r="D235" s="64" t="s">
        <v>294</v>
      </c>
      <c r="E235" s="70">
        <v>50</v>
      </c>
      <c r="F235" s="70" t="e">
        <f>+((+#REF!*4)*100)/#REF!</f>
        <v>#REF!</v>
      </c>
      <c r="G235" s="70" t="e">
        <f>+((+#REF!*4)*100)/#REF!</f>
        <v>#REF!</v>
      </c>
      <c r="H235" s="70" t="e">
        <f>+((+#REF!*4)*100)/#REF!</f>
        <v>#REF!</v>
      </c>
      <c r="I235" s="69"/>
      <c r="J235" s="167"/>
      <c r="K235" s="168"/>
      <c r="L235" s="168"/>
      <c r="M235" s="168"/>
      <c r="N235" s="169"/>
    </row>
    <row r="236" spans="2:14" ht="12.75">
      <c r="B236" s="177"/>
      <c r="D236" s="64"/>
      <c r="E236" s="70"/>
      <c r="F236" s="70" t="e">
        <f>+((+#REF!*4)*100)/#REF!</f>
        <v>#REF!</v>
      </c>
      <c r="G236" s="70" t="e">
        <f>+((+#REF!*4)*100)/#REF!</f>
        <v>#REF!</v>
      </c>
      <c r="H236" s="70" t="e">
        <f>+((+#REF!*4)*100)/#REF!</f>
        <v>#REF!</v>
      </c>
      <c r="I236" s="69"/>
      <c r="J236" s="167"/>
      <c r="K236" s="168"/>
      <c r="L236" s="168"/>
      <c r="M236" s="168"/>
      <c r="N236" s="169"/>
    </row>
    <row r="237" spans="2:14" ht="12.75">
      <c r="B237" s="177"/>
      <c r="D237" s="64"/>
      <c r="E237" s="70"/>
      <c r="F237" s="70" t="e">
        <f>+((+#REF!*4)*100)/#REF!</f>
        <v>#REF!</v>
      </c>
      <c r="G237" s="70" t="e">
        <f>+((+#REF!*4)*100)/#REF!</f>
        <v>#REF!</v>
      </c>
      <c r="H237" s="70" t="e">
        <f>+((+#REF!*4)*100)/#REF!</f>
        <v>#REF!</v>
      </c>
      <c r="I237" s="69"/>
      <c r="J237" s="167"/>
      <c r="K237" s="168"/>
      <c r="L237" s="168"/>
      <c r="M237" s="168"/>
      <c r="N237" s="169"/>
    </row>
    <row r="238" spans="2:14" ht="12.75">
      <c r="B238" s="177"/>
      <c r="D238" s="64"/>
      <c r="E238" s="70"/>
      <c r="F238" s="70" t="e">
        <f>+((+#REF!*4)*100)/#REF!</f>
        <v>#REF!</v>
      </c>
      <c r="G238" s="70" t="e">
        <f>+((+#REF!*4)*100)/#REF!</f>
        <v>#REF!</v>
      </c>
      <c r="H238" s="70" t="e">
        <f>+((+#REF!*4)*100)/#REF!</f>
        <v>#REF!</v>
      </c>
      <c r="I238" s="69"/>
      <c r="J238" s="167"/>
      <c r="K238" s="168"/>
      <c r="L238" s="168"/>
      <c r="M238" s="168"/>
      <c r="N238" s="169"/>
    </row>
    <row r="239" spans="2:14" ht="12.75">
      <c r="B239" s="177"/>
      <c r="D239" s="64"/>
      <c r="E239" s="70"/>
      <c r="F239" s="70" t="e">
        <f>+((+#REF!*4)*100)/#REF!</f>
        <v>#REF!</v>
      </c>
      <c r="G239" s="70" t="e">
        <f>+((+#REF!*4)*100)/#REF!</f>
        <v>#REF!</v>
      </c>
      <c r="H239" s="70" t="e">
        <f>+((+#REF!*4)*100)/#REF!</f>
        <v>#REF!</v>
      </c>
      <c r="I239" s="69"/>
      <c r="J239" s="167"/>
      <c r="K239" s="168"/>
      <c r="L239" s="168"/>
      <c r="M239" s="168"/>
      <c r="N239" s="169"/>
    </row>
    <row r="240" spans="2:14" ht="12.75">
      <c r="B240" s="177"/>
      <c r="D240" s="64"/>
      <c r="E240" s="70"/>
      <c r="F240" s="70" t="e">
        <f>+((+#REF!*4)*100)/#REF!</f>
        <v>#REF!</v>
      </c>
      <c r="G240" s="70" t="e">
        <f>+((+#REF!*4)*100)/#REF!</f>
        <v>#REF!</v>
      </c>
      <c r="H240" s="70" t="e">
        <f>+((+#REF!*4)*100)/#REF!</f>
        <v>#REF!</v>
      </c>
      <c r="I240" s="69"/>
      <c r="J240" s="167"/>
      <c r="K240" s="168"/>
      <c r="L240" s="168"/>
      <c r="M240" s="168"/>
      <c r="N240" s="169"/>
    </row>
    <row r="241" spans="2:14" ht="12.75">
      <c r="B241" s="177"/>
      <c r="D241" s="64"/>
      <c r="E241" s="70"/>
      <c r="F241" s="70" t="e">
        <f>+((+#REF!*4)*100)/#REF!</f>
        <v>#REF!</v>
      </c>
      <c r="G241" s="70" t="e">
        <f>+((+#REF!*4)*100)/#REF!</f>
        <v>#REF!</v>
      </c>
      <c r="H241" s="70" t="e">
        <f>+((+#REF!*4)*100)/#REF!</f>
        <v>#REF!</v>
      </c>
      <c r="I241" s="69"/>
      <c r="J241" s="167"/>
      <c r="K241" s="168"/>
      <c r="L241" s="168"/>
      <c r="M241" s="168"/>
      <c r="N241" s="169"/>
    </row>
    <row r="242" spans="2:14" ht="12.75">
      <c r="B242" s="177"/>
      <c r="D242" s="64"/>
      <c r="E242" s="70"/>
      <c r="F242" s="70" t="e">
        <f>+((+#REF!*4)*100)/#REF!</f>
        <v>#REF!</v>
      </c>
      <c r="G242" s="70" t="e">
        <f>+((+#REF!*4)*100)/#REF!</f>
        <v>#REF!</v>
      </c>
      <c r="H242" s="70" t="e">
        <f>+((+#REF!*4)*100)/#REF!</f>
        <v>#REF!</v>
      </c>
      <c r="I242" s="69"/>
      <c r="J242" s="167"/>
      <c r="K242" s="168"/>
      <c r="L242" s="168"/>
      <c r="M242" s="168"/>
      <c r="N242" s="169"/>
    </row>
    <row r="243" spans="2:14" ht="12.75">
      <c r="B243" s="177"/>
      <c r="D243" s="64"/>
      <c r="E243" s="70"/>
      <c r="F243" s="70" t="e">
        <f>+((+#REF!*4)*100)/#REF!</f>
        <v>#REF!</v>
      </c>
      <c r="G243" s="70" t="e">
        <f>+((+#REF!*4)*100)/#REF!</f>
        <v>#REF!</v>
      </c>
      <c r="H243" s="70" t="e">
        <f>+((+#REF!*4)*100)/#REF!</f>
        <v>#REF!</v>
      </c>
      <c r="I243" s="69"/>
      <c r="J243" s="167"/>
      <c r="K243" s="168"/>
      <c r="L243" s="168"/>
      <c r="M243" s="168"/>
      <c r="N243" s="169"/>
    </row>
    <row r="244" spans="2:14" ht="12.75">
      <c r="B244" s="177"/>
      <c r="D244" s="64"/>
      <c r="E244" s="70"/>
      <c r="F244" s="70" t="e">
        <f>+((+#REF!*4)*100)/#REF!</f>
        <v>#REF!</v>
      </c>
      <c r="G244" s="70" t="e">
        <f>+((+#REF!*4)*100)/#REF!</f>
        <v>#REF!</v>
      </c>
      <c r="H244" s="70" t="e">
        <f>+((+#REF!*4)*100)/#REF!</f>
        <v>#REF!</v>
      </c>
      <c r="I244" s="69"/>
      <c r="J244" s="167"/>
      <c r="K244" s="168"/>
      <c r="L244" s="168"/>
      <c r="M244" s="168"/>
      <c r="N244" s="169"/>
    </row>
    <row r="245" spans="2:14" ht="12.75">
      <c r="B245" s="177"/>
      <c r="D245" s="64"/>
      <c r="E245" s="70"/>
      <c r="F245" s="70" t="e">
        <f>+((+#REF!*4)*100)/#REF!</f>
        <v>#REF!</v>
      </c>
      <c r="G245" s="70" t="e">
        <f>+((+#REF!*4)*100)/#REF!</f>
        <v>#REF!</v>
      </c>
      <c r="H245" s="70" t="e">
        <f>+((+#REF!*4)*100)/#REF!</f>
        <v>#REF!</v>
      </c>
      <c r="I245" s="69"/>
      <c r="J245" s="167"/>
      <c r="K245" s="168"/>
      <c r="L245" s="168"/>
      <c r="M245" s="168"/>
      <c r="N245" s="169"/>
    </row>
    <row r="246" spans="2:14" ht="12.75">
      <c r="B246" s="177"/>
      <c r="D246" s="64"/>
      <c r="E246" s="70"/>
      <c r="F246" s="70" t="e">
        <f>+((+#REF!*4)*100)/#REF!</f>
        <v>#REF!</v>
      </c>
      <c r="G246" s="70" t="e">
        <f>+((+#REF!*4)*100)/#REF!</f>
        <v>#REF!</v>
      </c>
      <c r="H246" s="70" t="e">
        <f>+((+#REF!*4)*100)/#REF!</f>
        <v>#REF!</v>
      </c>
      <c r="I246" s="69"/>
      <c r="J246" s="167"/>
      <c r="K246" s="168"/>
      <c r="L246" s="168"/>
      <c r="M246" s="168"/>
      <c r="N246" s="169"/>
    </row>
    <row r="247" spans="2:14" ht="12.75">
      <c r="B247" s="177"/>
      <c r="D247" s="64"/>
      <c r="E247" s="70"/>
      <c r="F247" s="70" t="e">
        <f>+((+#REF!*4)*100)/#REF!</f>
        <v>#REF!</v>
      </c>
      <c r="G247" s="70" t="e">
        <f>+((+#REF!*4)*100)/#REF!</f>
        <v>#REF!</v>
      </c>
      <c r="H247" s="70" t="e">
        <f>+((+#REF!*4)*100)/#REF!</f>
        <v>#REF!</v>
      </c>
      <c r="I247" s="69"/>
      <c r="J247" s="167"/>
      <c r="K247" s="168"/>
      <c r="L247" s="168"/>
      <c r="M247" s="168"/>
      <c r="N247" s="169"/>
    </row>
    <row r="248" spans="2:14" ht="12.75">
      <c r="B248" s="177"/>
      <c r="D248" s="64"/>
      <c r="E248" s="70"/>
      <c r="F248" s="70" t="e">
        <f>+((+#REF!*4)*100)/#REF!</f>
        <v>#REF!</v>
      </c>
      <c r="G248" s="70" t="e">
        <f>+((+#REF!*4)*100)/#REF!</f>
        <v>#REF!</v>
      </c>
      <c r="H248" s="70" t="e">
        <f>+((+#REF!*4)*100)/#REF!</f>
        <v>#REF!</v>
      </c>
      <c r="I248" s="69"/>
      <c r="J248" s="167"/>
      <c r="K248" s="168"/>
      <c r="L248" s="168"/>
      <c r="M248" s="168"/>
      <c r="N248" s="169"/>
    </row>
    <row r="249" spans="2:14" ht="12.75">
      <c r="B249" s="177"/>
      <c r="D249" s="64"/>
      <c r="E249" s="70"/>
      <c r="F249" s="70" t="e">
        <f>+((+#REF!*4)*100)/#REF!</f>
        <v>#REF!</v>
      </c>
      <c r="G249" s="70" t="e">
        <f>+((+#REF!*4)*100)/#REF!</f>
        <v>#REF!</v>
      </c>
      <c r="H249" s="70" t="e">
        <f>+((+#REF!*4)*100)/#REF!</f>
        <v>#REF!</v>
      </c>
      <c r="I249" s="69"/>
      <c r="J249" s="167"/>
      <c r="K249" s="168"/>
      <c r="L249" s="168"/>
      <c r="M249" s="168"/>
      <c r="N249" s="169"/>
    </row>
    <row r="250" spans="2:14" ht="12.75">
      <c r="B250" s="177"/>
      <c r="D250" s="64"/>
      <c r="E250" s="70"/>
      <c r="F250" s="70" t="e">
        <f>+((+#REF!*4)*100)/#REF!</f>
        <v>#REF!</v>
      </c>
      <c r="G250" s="70" t="e">
        <f>+((+#REF!*4)*100)/#REF!</f>
        <v>#REF!</v>
      </c>
      <c r="H250" s="70" t="e">
        <f>+((+#REF!*4)*100)/#REF!</f>
        <v>#REF!</v>
      </c>
      <c r="I250" s="69"/>
      <c r="J250" s="167"/>
      <c r="K250" s="168"/>
      <c r="L250" s="168"/>
      <c r="M250" s="168"/>
      <c r="N250" s="169"/>
    </row>
    <row r="251" spans="2:14" ht="12.75">
      <c r="B251" s="177"/>
      <c r="D251" s="64"/>
      <c r="E251" s="70"/>
      <c r="F251" s="70" t="e">
        <f>+((+#REF!*4)*100)/#REF!</f>
        <v>#REF!</v>
      </c>
      <c r="G251" s="70" t="e">
        <f>+((+#REF!*4)*100)/#REF!</f>
        <v>#REF!</v>
      </c>
      <c r="H251" s="70" t="e">
        <f>+((+#REF!*4)*100)/#REF!</f>
        <v>#REF!</v>
      </c>
      <c r="I251" s="69"/>
      <c r="J251" s="167"/>
      <c r="K251" s="168"/>
      <c r="L251" s="168"/>
      <c r="M251" s="168"/>
      <c r="N251" s="169"/>
    </row>
    <row r="252" spans="2:14" ht="12.75">
      <c r="B252" s="177"/>
      <c r="D252" s="64"/>
      <c r="E252" s="70"/>
      <c r="F252" s="68"/>
      <c r="G252" s="68"/>
      <c r="H252" s="68"/>
      <c r="I252" s="69"/>
      <c r="J252" s="167"/>
      <c r="K252" s="168"/>
      <c r="L252" s="168"/>
      <c r="M252" s="168"/>
      <c r="N252" s="169"/>
    </row>
    <row r="253" spans="2:14" ht="12.75">
      <c r="B253" s="178"/>
      <c r="D253" s="71"/>
      <c r="E253" s="72"/>
      <c r="F253" s="73" t="e">
        <f>SUM(F234:F251)</f>
        <v>#REF!</v>
      </c>
      <c r="G253" s="73" t="e">
        <f>SUM(G234:G251)</f>
        <v>#REF!</v>
      </c>
      <c r="H253" s="73" t="e">
        <f>SUM(H234:H251)</f>
        <v>#REF!</v>
      </c>
      <c r="I253" s="69"/>
      <c r="J253" s="170"/>
      <c r="K253" s="171"/>
      <c r="L253" s="171"/>
      <c r="M253" s="171"/>
      <c r="N253" s="172"/>
    </row>
    <row r="254" spans="2:14" ht="12.75">
      <c r="B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2:14" ht="12.75">
      <c r="B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 ht="12.75">
      <c r="A256" s="173" t="s">
        <v>359</v>
      </c>
      <c r="B256" s="173" t="s">
        <v>360</v>
      </c>
      <c r="C256" s="88"/>
      <c r="D256" s="175" t="s">
        <v>105</v>
      </c>
      <c r="E256" s="89" t="s">
        <v>106</v>
      </c>
      <c r="F256" s="89" t="s">
        <v>107</v>
      </c>
      <c r="G256" s="89" t="s">
        <v>108</v>
      </c>
      <c r="H256" s="89" t="s">
        <v>109</v>
      </c>
      <c r="I256" s="90"/>
      <c r="J256" s="175" t="s">
        <v>110</v>
      </c>
      <c r="K256" s="175"/>
      <c r="L256" s="175"/>
      <c r="M256" s="175"/>
      <c r="N256" s="175"/>
    </row>
    <row r="257" spans="1:14" ht="12.75">
      <c r="A257" s="174"/>
      <c r="B257" s="174"/>
      <c r="C257" s="88"/>
      <c r="D257" s="174"/>
      <c r="E257" s="91" t="s">
        <v>111</v>
      </c>
      <c r="F257" s="92"/>
      <c r="G257" s="92"/>
      <c r="H257" s="92"/>
      <c r="I257" s="93"/>
      <c r="J257" s="174"/>
      <c r="K257" s="174"/>
      <c r="L257" s="174"/>
      <c r="M257" s="174"/>
      <c r="N257" s="174"/>
    </row>
    <row r="258" spans="1:14" ht="12.75">
      <c r="A258" s="63">
        <v>11</v>
      </c>
      <c r="B258" s="176" t="s">
        <v>297</v>
      </c>
      <c r="C258" s="63"/>
      <c r="D258" s="64" t="s">
        <v>280</v>
      </c>
      <c r="E258" s="65">
        <v>40</v>
      </c>
      <c r="F258" s="66" t="s">
        <v>113</v>
      </c>
      <c r="G258" s="66" t="s">
        <v>113</v>
      </c>
      <c r="H258" s="66" t="s">
        <v>113</v>
      </c>
      <c r="I258" s="67"/>
      <c r="J258" s="164" t="s">
        <v>287</v>
      </c>
      <c r="K258" s="165"/>
      <c r="L258" s="165"/>
      <c r="M258" s="165"/>
      <c r="N258" s="166"/>
    </row>
    <row r="259" spans="2:14" ht="12.75">
      <c r="B259" s="177"/>
      <c r="D259" s="64" t="s">
        <v>213</v>
      </c>
      <c r="E259" s="70">
        <v>45</v>
      </c>
      <c r="F259" s="68" t="e">
        <f>+((+#REF!*4)*100)/#REF!</f>
        <v>#REF!</v>
      </c>
      <c r="G259" s="68" t="e">
        <f>+((+#REF!*4)*100)/#REF!</f>
        <v>#REF!</v>
      </c>
      <c r="H259" s="68" t="e">
        <f>+((+#REF!*4)*100)/#REF!</f>
        <v>#REF!</v>
      </c>
      <c r="I259" s="69"/>
      <c r="J259" s="167"/>
      <c r="K259" s="168"/>
      <c r="L259" s="168"/>
      <c r="M259" s="168"/>
      <c r="N259" s="169"/>
    </row>
    <row r="260" spans="2:14" ht="12.75">
      <c r="B260" s="177"/>
      <c r="D260" s="64" t="s">
        <v>294</v>
      </c>
      <c r="E260" s="70">
        <v>50</v>
      </c>
      <c r="F260" s="70" t="e">
        <f>+((+#REF!*4)*100)/#REF!</f>
        <v>#REF!</v>
      </c>
      <c r="G260" s="70" t="e">
        <f>+((+#REF!*4)*100)/#REF!</f>
        <v>#REF!</v>
      </c>
      <c r="H260" s="70" t="e">
        <f>+((+#REF!*4)*100)/#REF!</f>
        <v>#REF!</v>
      </c>
      <c r="I260" s="69"/>
      <c r="J260" s="167"/>
      <c r="K260" s="168"/>
      <c r="L260" s="168"/>
      <c r="M260" s="168"/>
      <c r="N260" s="169"/>
    </row>
    <row r="261" spans="2:14" ht="12.75">
      <c r="B261" s="177"/>
      <c r="D261" s="64"/>
      <c r="E261" s="70"/>
      <c r="F261" s="70" t="e">
        <f>+((+#REF!*4)*100)/#REF!</f>
        <v>#REF!</v>
      </c>
      <c r="G261" s="70" t="e">
        <f>+((+#REF!*4)*100)/#REF!</f>
        <v>#REF!</v>
      </c>
      <c r="H261" s="70" t="e">
        <f>+((+#REF!*4)*100)/#REF!</f>
        <v>#REF!</v>
      </c>
      <c r="I261" s="69"/>
      <c r="J261" s="167"/>
      <c r="K261" s="168"/>
      <c r="L261" s="168"/>
      <c r="M261" s="168"/>
      <c r="N261" s="169"/>
    </row>
    <row r="262" spans="2:14" ht="12.75">
      <c r="B262" s="177"/>
      <c r="D262" s="64"/>
      <c r="E262" s="70"/>
      <c r="F262" s="70" t="e">
        <f>+((+#REF!*4)*100)/#REF!</f>
        <v>#REF!</v>
      </c>
      <c r="G262" s="70" t="e">
        <f>+((+#REF!*4)*100)/#REF!</f>
        <v>#REF!</v>
      </c>
      <c r="H262" s="70" t="e">
        <f>+((+#REF!*4)*100)/#REF!</f>
        <v>#REF!</v>
      </c>
      <c r="I262" s="69"/>
      <c r="J262" s="167"/>
      <c r="K262" s="168"/>
      <c r="L262" s="168"/>
      <c r="M262" s="168"/>
      <c r="N262" s="169"/>
    </row>
    <row r="263" spans="2:14" ht="12.75">
      <c r="B263" s="177"/>
      <c r="D263" s="64"/>
      <c r="E263" s="70"/>
      <c r="F263" s="70" t="e">
        <f>+((+#REF!*4)*100)/#REF!</f>
        <v>#REF!</v>
      </c>
      <c r="G263" s="70" t="e">
        <f>+((+#REF!*4)*100)/#REF!</f>
        <v>#REF!</v>
      </c>
      <c r="H263" s="70" t="e">
        <f>+((+#REF!*4)*100)/#REF!</f>
        <v>#REF!</v>
      </c>
      <c r="I263" s="69"/>
      <c r="J263" s="167"/>
      <c r="K263" s="168"/>
      <c r="L263" s="168"/>
      <c r="M263" s="168"/>
      <c r="N263" s="169"/>
    </row>
    <row r="264" spans="2:14" ht="12.75">
      <c r="B264" s="177"/>
      <c r="D264" s="64"/>
      <c r="E264" s="70"/>
      <c r="F264" s="70" t="e">
        <f>+((+#REF!*4)*100)/#REF!</f>
        <v>#REF!</v>
      </c>
      <c r="G264" s="70" t="e">
        <f>+((+#REF!*4)*100)/#REF!</f>
        <v>#REF!</v>
      </c>
      <c r="H264" s="70" t="e">
        <f>+((+#REF!*4)*100)/#REF!</f>
        <v>#REF!</v>
      </c>
      <c r="I264" s="69"/>
      <c r="J264" s="167"/>
      <c r="K264" s="168"/>
      <c r="L264" s="168"/>
      <c r="M264" s="168"/>
      <c r="N264" s="169"/>
    </row>
    <row r="265" spans="2:14" ht="12.75">
      <c r="B265" s="177"/>
      <c r="D265" s="64"/>
      <c r="E265" s="70"/>
      <c r="F265" s="70" t="e">
        <f>+((+#REF!*4)*100)/#REF!</f>
        <v>#REF!</v>
      </c>
      <c r="G265" s="70" t="e">
        <f>+((+#REF!*4)*100)/#REF!</f>
        <v>#REF!</v>
      </c>
      <c r="H265" s="70" t="e">
        <f>+((+#REF!*4)*100)/#REF!</f>
        <v>#REF!</v>
      </c>
      <c r="I265" s="69"/>
      <c r="J265" s="167"/>
      <c r="K265" s="168"/>
      <c r="L265" s="168"/>
      <c r="M265" s="168"/>
      <c r="N265" s="169"/>
    </row>
    <row r="266" spans="2:14" ht="12.75">
      <c r="B266" s="177"/>
      <c r="D266" s="64"/>
      <c r="E266" s="70"/>
      <c r="F266" s="70" t="e">
        <f>+((+#REF!*4)*100)/#REF!</f>
        <v>#REF!</v>
      </c>
      <c r="G266" s="70" t="e">
        <f>+((+#REF!*4)*100)/#REF!</f>
        <v>#REF!</v>
      </c>
      <c r="H266" s="70" t="e">
        <f>+((+#REF!*4)*100)/#REF!</f>
        <v>#REF!</v>
      </c>
      <c r="I266" s="69"/>
      <c r="J266" s="167"/>
      <c r="K266" s="168"/>
      <c r="L266" s="168"/>
      <c r="M266" s="168"/>
      <c r="N266" s="169"/>
    </row>
    <row r="267" spans="2:14" ht="12.75">
      <c r="B267" s="177"/>
      <c r="D267" s="64"/>
      <c r="E267" s="70"/>
      <c r="F267" s="70" t="e">
        <f>+((+#REF!*4)*100)/#REF!</f>
        <v>#REF!</v>
      </c>
      <c r="G267" s="70" t="e">
        <f>+((+#REF!*4)*100)/#REF!</f>
        <v>#REF!</v>
      </c>
      <c r="H267" s="70" t="e">
        <f>+((+#REF!*4)*100)/#REF!</f>
        <v>#REF!</v>
      </c>
      <c r="I267" s="69"/>
      <c r="J267" s="167"/>
      <c r="K267" s="168"/>
      <c r="L267" s="168"/>
      <c r="M267" s="168"/>
      <c r="N267" s="169"/>
    </row>
    <row r="268" spans="2:14" ht="12.75">
      <c r="B268" s="177"/>
      <c r="D268" s="64"/>
      <c r="E268" s="70"/>
      <c r="F268" s="70" t="e">
        <f>+((+#REF!*4)*100)/#REF!</f>
        <v>#REF!</v>
      </c>
      <c r="G268" s="70" t="e">
        <f>+((+#REF!*4)*100)/#REF!</f>
        <v>#REF!</v>
      </c>
      <c r="H268" s="70" t="e">
        <f>+((+#REF!*4)*100)/#REF!</f>
        <v>#REF!</v>
      </c>
      <c r="I268" s="69"/>
      <c r="J268" s="167"/>
      <c r="K268" s="168"/>
      <c r="L268" s="168"/>
      <c r="M268" s="168"/>
      <c r="N268" s="169"/>
    </row>
    <row r="269" spans="2:14" ht="12.75">
      <c r="B269" s="177"/>
      <c r="D269" s="64"/>
      <c r="E269" s="70"/>
      <c r="F269" s="70" t="e">
        <f>+((+#REF!*4)*100)/#REF!</f>
        <v>#REF!</v>
      </c>
      <c r="G269" s="70" t="e">
        <f>+((+#REF!*4)*100)/#REF!</f>
        <v>#REF!</v>
      </c>
      <c r="H269" s="70" t="e">
        <f>+((+#REF!*4)*100)/#REF!</f>
        <v>#REF!</v>
      </c>
      <c r="I269" s="69"/>
      <c r="J269" s="167"/>
      <c r="K269" s="168"/>
      <c r="L269" s="168"/>
      <c r="M269" s="168"/>
      <c r="N269" s="169"/>
    </row>
    <row r="270" spans="2:14" ht="12.75">
      <c r="B270" s="177"/>
      <c r="D270" s="64"/>
      <c r="E270" s="70"/>
      <c r="F270" s="70" t="e">
        <f>+((+#REF!*4)*100)/#REF!</f>
        <v>#REF!</v>
      </c>
      <c r="G270" s="70" t="e">
        <f>+((+#REF!*4)*100)/#REF!</f>
        <v>#REF!</v>
      </c>
      <c r="H270" s="70" t="e">
        <f>+((+#REF!*4)*100)/#REF!</f>
        <v>#REF!</v>
      </c>
      <c r="I270" s="69"/>
      <c r="J270" s="167"/>
      <c r="K270" s="168"/>
      <c r="L270" s="168"/>
      <c r="M270" s="168"/>
      <c r="N270" s="169"/>
    </row>
    <row r="271" spans="2:14" ht="12.75">
      <c r="B271" s="177"/>
      <c r="D271" s="64"/>
      <c r="E271" s="70"/>
      <c r="F271" s="70" t="e">
        <f>+((+#REF!*4)*100)/#REF!</f>
        <v>#REF!</v>
      </c>
      <c r="G271" s="70" t="e">
        <f>+((+#REF!*4)*100)/#REF!</f>
        <v>#REF!</v>
      </c>
      <c r="H271" s="70" t="e">
        <f>+((+#REF!*4)*100)/#REF!</f>
        <v>#REF!</v>
      </c>
      <c r="I271" s="69"/>
      <c r="J271" s="167"/>
      <c r="K271" s="168"/>
      <c r="L271" s="168"/>
      <c r="M271" s="168"/>
      <c r="N271" s="169"/>
    </row>
    <row r="272" spans="2:14" ht="12.75">
      <c r="B272" s="177"/>
      <c r="D272" s="64"/>
      <c r="E272" s="70"/>
      <c r="F272" s="70" t="e">
        <f>+((+#REF!*4)*100)/#REF!</f>
        <v>#REF!</v>
      </c>
      <c r="G272" s="70" t="e">
        <f>+((+#REF!*4)*100)/#REF!</f>
        <v>#REF!</v>
      </c>
      <c r="H272" s="70" t="e">
        <f>+((+#REF!*4)*100)/#REF!</f>
        <v>#REF!</v>
      </c>
      <c r="I272" s="69"/>
      <c r="J272" s="167"/>
      <c r="K272" s="168"/>
      <c r="L272" s="168"/>
      <c r="M272" s="168"/>
      <c r="N272" s="169"/>
    </row>
    <row r="273" spans="2:14" ht="12.75">
      <c r="B273" s="177"/>
      <c r="D273" s="64"/>
      <c r="E273" s="70"/>
      <c r="F273" s="70" t="e">
        <f>+((+#REF!*4)*100)/#REF!</f>
        <v>#REF!</v>
      </c>
      <c r="G273" s="70" t="e">
        <f>+((+#REF!*4)*100)/#REF!</f>
        <v>#REF!</v>
      </c>
      <c r="H273" s="70" t="e">
        <f>+((+#REF!*4)*100)/#REF!</f>
        <v>#REF!</v>
      </c>
      <c r="I273" s="69"/>
      <c r="J273" s="167"/>
      <c r="K273" s="168"/>
      <c r="L273" s="168"/>
      <c r="M273" s="168"/>
      <c r="N273" s="169"/>
    </row>
    <row r="274" spans="2:14" ht="12.75">
      <c r="B274" s="177"/>
      <c r="D274" s="64"/>
      <c r="E274" s="70"/>
      <c r="F274" s="70" t="e">
        <f>+((+#REF!*4)*100)/#REF!</f>
        <v>#REF!</v>
      </c>
      <c r="G274" s="70" t="e">
        <f>+((+#REF!*4)*100)/#REF!</f>
        <v>#REF!</v>
      </c>
      <c r="H274" s="70" t="e">
        <f>+((+#REF!*4)*100)/#REF!</f>
        <v>#REF!</v>
      </c>
      <c r="I274" s="69"/>
      <c r="J274" s="167"/>
      <c r="K274" s="168"/>
      <c r="L274" s="168"/>
      <c r="M274" s="168"/>
      <c r="N274" s="169"/>
    </row>
    <row r="275" spans="2:14" ht="12.75">
      <c r="B275" s="177"/>
      <c r="D275" s="64"/>
      <c r="E275" s="70"/>
      <c r="F275" s="70" t="e">
        <f>+((+#REF!*4)*100)/#REF!</f>
        <v>#REF!</v>
      </c>
      <c r="G275" s="70" t="e">
        <f>+((+#REF!*4)*100)/#REF!</f>
        <v>#REF!</v>
      </c>
      <c r="H275" s="70" t="e">
        <f>+((+#REF!*4)*100)/#REF!</f>
        <v>#REF!</v>
      </c>
      <c r="I275" s="69"/>
      <c r="J275" s="167"/>
      <c r="K275" s="168"/>
      <c r="L275" s="168"/>
      <c r="M275" s="168"/>
      <c r="N275" s="169"/>
    </row>
    <row r="276" spans="2:14" ht="12.75">
      <c r="B276" s="177"/>
      <c r="D276" s="64"/>
      <c r="E276" s="70"/>
      <c r="F276" s="70" t="e">
        <f>+((+#REF!*4)*100)/#REF!</f>
        <v>#REF!</v>
      </c>
      <c r="G276" s="70" t="e">
        <f>+((+#REF!*4)*100)/#REF!</f>
        <v>#REF!</v>
      </c>
      <c r="H276" s="70" t="e">
        <f>+((+#REF!*4)*100)/#REF!</f>
        <v>#REF!</v>
      </c>
      <c r="I276" s="69"/>
      <c r="J276" s="167"/>
      <c r="K276" s="168"/>
      <c r="L276" s="168"/>
      <c r="M276" s="168"/>
      <c r="N276" s="169"/>
    </row>
    <row r="277" spans="2:14" ht="12.75">
      <c r="B277" s="177"/>
      <c r="D277" s="64"/>
      <c r="E277" s="70"/>
      <c r="F277" s="68"/>
      <c r="G277" s="68"/>
      <c r="H277" s="68"/>
      <c r="I277" s="69"/>
      <c r="J277" s="167"/>
      <c r="K277" s="168"/>
      <c r="L277" s="168"/>
      <c r="M277" s="168"/>
      <c r="N277" s="169"/>
    </row>
    <row r="278" spans="2:14" ht="12.75">
      <c r="B278" s="178"/>
      <c r="D278" s="71"/>
      <c r="E278" s="72"/>
      <c r="F278" s="73" t="e">
        <f>SUM(F259:F276)</f>
        <v>#REF!</v>
      </c>
      <c r="G278" s="73" t="e">
        <f>SUM(G259:G276)</f>
        <v>#REF!</v>
      </c>
      <c r="H278" s="73" t="e">
        <f>SUM(H259:H276)</f>
        <v>#REF!</v>
      </c>
      <c r="I278" s="69"/>
      <c r="J278" s="170"/>
      <c r="K278" s="171"/>
      <c r="L278" s="171"/>
      <c r="M278" s="171"/>
      <c r="N278" s="172"/>
    </row>
    <row r="279" spans="2:14" ht="12.75">
      <c r="B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2:14" ht="12.75">
      <c r="B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1:14" ht="12.75">
      <c r="A281" s="173" t="s">
        <v>359</v>
      </c>
      <c r="B281" s="173" t="s">
        <v>360</v>
      </c>
      <c r="C281" s="88"/>
      <c r="D281" s="175" t="s">
        <v>105</v>
      </c>
      <c r="E281" s="89" t="s">
        <v>106</v>
      </c>
      <c r="F281" s="89" t="s">
        <v>107</v>
      </c>
      <c r="G281" s="89" t="s">
        <v>108</v>
      </c>
      <c r="H281" s="89" t="s">
        <v>109</v>
      </c>
      <c r="I281" s="90"/>
      <c r="J281" s="175" t="s">
        <v>110</v>
      </c>
      <c r="K281" s="175"/>
      <c r="L281" s="175"/>
      <c r="M281" s="175"/>
      <c r="N281" s="175"/>
    </row>
    <row r="282" spans="1:14" ht="12.75">
      <c r="A282" s="174"/>
      <c r="B282" s="174"/>
      <c r="C282" s="88"/>
      <c r="D282" s="174"/>
      <c r="E282" s="91" t="s">
        <v>111</v>
      </c>
      <c r="F282" s="92"/>
      <c r="G282" s="92"/>
      <c r="H282" s="92"/>
      <c r="I282" s="93"/>
      <c r="J282" s="174"/>
      <c r="K282" s="174"/>
      <c r="L282" s="174"/>
      <c r="M282" s="174"/>
      <c r="N282" s="174"/>
    </row>
    <row r="283" spans="1:14" ht="12.75">
      <c r="A283" s="63">
        <v>12</v>
      </c>
      <c r="B283" s="176" t="s">
        <v>298</v>
      </c>
      <c r="C283" s="63"/>
      <c r="D283" s="64" t="s">
        <v>283</v>
      </c>
      <c r="E283" s="65">
        <v>40</v>
      </c>
      <c r="F283" s="66" t="s">
        <v>113</v>
      </c>
      <c r="G283" s="66" t="s">
        <v>113</v>
      </c>
      <c r="H283" s="66" t="s">
        <v>113</v>
      </c>
      <c r="I283" s="67"/>
      <c r="J283" s="164" t="s">
        <v>287</v>
      </c>
      <c r="K283" s="165"/>
      <c r="L283" s="165"/>
      <c r="M283" s="165"/>
      <c r="N283" s="166"/>
    </row>
    <row r="284" spans="2:14" ht="12.75">
      <c r="B284" s="177"/>
      <c r="D284" s="64" t="s">
        <v>213</v>
      </c>
      <c r="E284" s="70">
        <v>45</v>
      </c>
      <c r="F284" s="68" t="e">
        <f>+((+#REF!*4)*100)/#REF!</f>
        <v>#REF!</v>
      </c>
      <c r="G284" s="68" t="e">
        <f>+((+#REF!*4)*100)/#REF!</f>
        <v>#REF!</v>
      </c>
      <c r="H284" s="68" t="e">
        <f>+((+#REF!*4)*100)/#REF!</f>
        <v>#REF!</v>
      </c>
      <c r="I284" s="69"/>
      <c r="J284" s="167"/>
      <c r="K284" s="168"/>
      <c r="L284" s="168"/>
      <c r="M284" s="168"/>
      <c r="N284" s="169"/>
    </row>
    <row r="285" spans="2:14" ht="12.75">
      <c r="B285" s="177"/>
      <c r="D285" s="64" t="s">
        <v>294</v>
      </c>
      <c r="E285" s="70">
        <v>50</v>
      </c>
      <c r="F285" s="70" t="e">
        <f>+((+#REF!*4)*100)/#REF!</f>
        <v>#REF!</v>
      </c>
      <c r="G285" s="70" t="e">
        <f>+((+#REF!*4)*100)/#REF!</f>
        <v>#REF!</v>
      </c>
      <c r="H285" s="70" t="e">
        <f>+((+#REF!*4)*100)/#REF!</f>
        <v>#REF!</v>
      </c>
      <c r="I285" s="69"/>
      <c r="J285" s="167"/>
      <c r="K285" s="168"/>
      <c r="L285" s="168"/>
      <c r="M285" s="168"/>
      <c r="N285" s="169"/>
    </row>
    <row r="286" spans="2:14" ht="12.75">
      <c r="B286" s="177"/>
      <c r="D286" s="64"/>
      <c r="E286" s="70"/>
      <c r="F286" s="70" t="e">
        <f>+((+#REF!*4)*100)/#REF!</f>
        <v>#REF!</v>
      </c>
      <c r="G286" s="70" t="e">
        <f>+((+#REF!*4)*100)/#REF!</f>
        <v>#REF!</v>
      </c>
      <c r="H286" s="70" t="e">
        <f>+((+#REF!*4)*100)/#REF!</f>
        <v>#REF!</v>
      </c>
      <c r="I286" s="69"/>
      <c r="J286" s="167"/>
      <c r="K286" s="168"/>
      <c r="L286" s="168"/>
      <c r="M286" s="168"/>
      <c r="N286" s="169"/>
    </row>
    <row r="287" spans="2:14" ht="12.75">
      <c r="B287" s="177"/>
      <c r="D287" s="64"/>
      <c r="E287" s="70"/>
      <c r="F287" s="70" t="e">
        <f>+((+#REF!*4)*100)/#REF!</f>
        <v>#REF!</v>
      </c>
      <c r="G287" s="70" t="e">
        <f>+((+#REF!*4)*100)/#REF!</f>
        <v>#REF!</v>
      </c>
      <c r="H287" s="70" t="e">
        <f>+((+#REF!*4)*100)/#REF!</f>
        <v>#REF!</v>
      </c>
      <c r="I287" s="69"/>
      <c r="J287" s="167"/>
      <c r="K287" s="168"/>
      <c r="L287" s="168"/>
      <c r="M287" s="168"/>
      <c r="N287" s="169"/>
    </row>
    <row r="288" spans="2:14" ht="12.75">
      <c r="B288" s="177"/>
      <c r="D288" s="64"/>
      <c r="E288" s="70"/>
      <c r="F288" s="70" t="e">
        <f>+((+#REF!*4)*100)/#REF!</f>
        <v>#REF!</v>
      </c>
      <c r="G288" s="70" t="e">
        <f>+((+#REF!*4)*100)/#REF!</f>
        <v>#REF!</v>
      </c>
      <c r="H288" s="70" t="e">
        <f>+((+#REF!*4)*100)/#REF!</f>
        <v>#REF!</v>
      </c>
      <c r="I288" s="69"/>
      <c r="J288" s="167"/>
      <c r="K288" s="168"/>
      <c r="L288" s="168"/>
      <c r="M288" s="168"/>
      <c r="N288" s="169"/>
    </row>
    <row r="289" spans="2:14" ht="12.75">
      <c r="B289" s="177"/>
      <c r="D289" s="64"/>
      <c r="E289" s="70"/>
      <c r="F289" s="70" t="e">
        <f>+((+#REF!*4)*100)/#REF!</f>
        <v>#REF!</v>
      </c>
      <c r="G289" s="70" t="e">
        <f>+((+#REF!*4)*100)/#REF!</f>
        <v>#REF!</v>
      </c>
      <c r="H289" s="70" t="e">
        <f>+((+#REF!*4)*100)/#REF!</f>
        <v>#REF!</v>
      </c>
      <c r="I289" s="69"/>
      <c r="J289" s="167"/>
      <c r="K289" s="168"/>
      <c r="L289" s="168"/>
      <c r="M289" s="168"/>
      <c r="N289" s="169"/>
    </row>
    <row r="290" spans="2:14" ht="12.75">
      <c r="B290" s="177"/>
      <c r="D290" s="64"/>
      <c r="E290" s="70"/>
      <c r="F290" s="70" t="e">
        <f>+((+#REF!*4)*100)/#REF!</f>
        <v>#REF!</v>
      </c>
      <c r="G290" s="70" t="e">
        <f>+((+#REF!*4)*100)/#REF!</f>
        <v>#REF!</v>
      </c>
      <c r="H290" s="70" t="e">
        <f>+((+#REF!*4)*100)/#REF!</f>
        <v>#REF!</v>
      </c>
      <c r="I290" s="69"/>
      <c r="J290" s="167"/>
      <c r="K290" s="168"/>
      <c r="L290" s="168"/>
      <c r="M290" s="168"/>
      <c r="N290" s="169"/>
    </row>
    <row r="291" spans="2:14" ht="12.75">
      <c r="B291" s="177"/>
      <c r="D291" s="64"/>
      <c r="E291" s="70"/>
      <c r="F291" s="70" t="e">
        <f>+((+#REF!*4)*100)/#REF!</f>
        <v>#REF!</v>
      </c>
      <c r="G291" s="70" t="e">
        <f>+((+#REF!*4)*100)/#REF!</f>
        <v>#REF!</v>
      </c>
      <c r="H291" s="70" t="e">
        <f>+((+#REF!*4)*100)/#REF!</f>
        <v>#REF!</v>
      </c>
      <c r="I291" s="69"/>
      <c r="J291" s="167"/>
      <c r="K291" s="168"/>
      <c r="L291" s="168"/>
      <c r="M291" s="168"/>
      <c r="N291" s="169"/>
    </row>
    <row r="292" spans="2:14" ht="12.75">
      <c r="B292" s="177"/>
      <c r="D292" s="64"/>
      <c r="E292" s="70"/>
      <c r="F292" s="70" t="e">
        <f>+((+#REF!*4)*100)/#REF!</f>
        <v>#REF!</v>
      </c>
      <c r="G292" s="70" t="e">
        <f>+((+#REF!*4)*100)/#REF!</f>
        <v>#REF!</v>
      </c>
      <c r="H292" s="70" t="e">
        <f>+((+#REF!*4)*100)/#REF!</f>
        <v>#REF!</v>
      </c>
      <c r="I292" s="69"/>
      <c r="J292" s="167"/>
      <c r="K292" s="168"/>
      <c r="L292" s="168"/>
      <c r="M292" s="168"/>
      <c r="N292" s="169"/>
    </row>
    <row r="293" spans="2:14" ht="12.75">
      <c r="B293" s="177"/>
      <c r="D293" s="64"/>
      <c r="E293" s="70"/>
      <c r="F293" s="70" t="e">
        <f>+((+#REF!*4)*100)/#REF!</f>
        <v>#REF!</v>
      </c>
      <c r="G293" s="70" t="e">
        <f>+((+#REF!*4)*100)/#REF!</f>
        <v>#REF!</v>
      </c>
      <c r="H293" s="70" t="e">
        <f>+((+#REF!*4)*100)/#REF!</f>
        <v>#REF!</v>
      </c>
      <c r="I293" s="69"/>
      <c r="J293" s="167"/>
      <c r="K293" s="168"/>
      <c r="L293" s="168"/>
      <c r="M293" s="168"/>
      <c r="N293" s="169"/>
    </row>
    <row r="294" spans="2:14" ht="12.75">
      <c r="B294" s="177"/>
      <c r="D294" s="64"/>
      <c r="E294" s="70"/>
      <c r="F294" s="70" t="e">
        <f>+((+#REF!*4)*100)/#REF!</f>
        <v>#REF!</v>
      </c>
      <c r="G294" s="70" t="e">
        <f>+((+#REF!*4)*100)/#REF!</f>
        <v>#REF!</v>
      </c>
      <c r="H294" s="70" t="e">
        <f>+((+#REF!*4)*100)/#REF!</f>
        <v>#REF!</v>
      </c>
      <c r="I294" s="69"/>
      <c r="J294" s="167"/>
      <c r="K294" s="168"/>
      <c r="L294" s="168"/>
      <c r="M294" s="168"/>
      <c r="N294" s="169"/>
    </row>
    <row r="295" spans="2:14" ht="12.75">
      <c r="B295" s="177"/>
      <c r="D295" s="64"/>
      <c r="E295" s="70"/>
      <c r="F295" s="70" t="e">
        <f>+((+#REF!*4)*100)/#REF!</f>
        <v>#REF!</v>
      </c>
      <c r="G295" s="70" t="e">
        <f>+((+#REF!*4)*100)/#REF!</f>
        <v>#REF!</v>
      </c>
      <c r="H295" s="70" t="e">
        <f>+((+#REF!*4)*100)/#REF!</f>
        <v>#REF!</v>
      </c>
      <c r="I295" s="69"/>
      <c r="J295" s="167"/>
      <c r="K295" s="168"/>
      <c r="L295" s="168"/>
      <c r="M295" s="168"/>
      <c r="N295" s="169"/>
    </row>
    <row r="296" spans="2:14" ht="12.75">
      <c r="B296" s="177"/>
      <c r="D296" s="64"/>
      <c r="E296" s="70"/>
      <c r="F296" s="70" t="e">
        <f>+((+#REF!*4)*100)/#REF!</f>
        <v>#REF!</v>
      </c>
      <c r="G296" s="70" t="e">
        <f>+((+#REF!*4)*100)/#REF!</f>
        <v>#REF!</v>
      </c>
      <c r="H296" s="70" t="e">
        <f>+((+#REF!*4)*100)/#REF!</f>
        <v>#REF!</v>
      </c>
      <c r="I296" s="69"/>
      <c r="J296" s="167"/>
      <c r="K296" s="168"/>
      <c r="L296" s="168"/>
      <c r="M296" s="168"/>
      <c r="N296" s="169"/>
    </row>
    <row r="297" spans="2:14" ht="12.75">
      <c r="B297" s="177"/>
      <c r="D297" s="64"/>
      <c r="E297" s="70"/>
      <c r="F297" s="70" t="e">
        <f>+((+#REF!*4)*100)/#REF!</f>
        <v>#REF!</v>
      </c>
      <c r="G297" s="70" t="e">
        <f>+((+#REF!*4)*100)/#REF!</f>
        <v>#REF!</v>
      </c>
      <c r="H297" s="70" t="e">
        <f>+((+#REF!*4)*100)/#REF!</f>
        <v>#REF!</v>
      </c>
      <c r="I297" s="69"/>
      <c r="J297" s="167"/>
      <c r="K297" s="168"/>
      <c r="L297" s="168"/>
      <c r="M297" s="168"/>
      <c r="N297" s="169"/>
    </row>
    <row r="298" spans="2:14" ht="12.75">
      <c r="B298" s="177"/>
      <c r="D298" s="64"/>
      <c r="E298" s="70"/>
      <c r="F298" s="70" t="e">
        <f>+((+#REF!*4)*100)/#REF!</f>
        <v>#REF!</v>
      </c>
      <c r="G298" s="70" t="e">
        <f>+((+#REF!*4)*100)/#REF!</f>
        <v>#REF!</v>
      </c>
      <c r="H298" s="70" t="e">
        <f>+((+#REF!*4)*100)/#REF!</f>
        <v>#REF!</v>
      </c>
      <c r="I298" s="69"/>
      <c r="J298" s="167"/>
      <c r="K298" s="168"/>
      <c r="L298" s="168"/>
      <c r="M298" s="168"/>
      <c r="N298" s="169"/>
    </row>
    <row r="299" spans="2:14" ht="12.75">
      <c r="B299" s="177"/>
      <c r="D299" s="64"/>
      <c r="E299" s="70"/>
      <c r="F299" s="70" t="e">
        <f>+((+#REF!*4)*100)/#REF!</f>
        <v>#REF!</v>
      </c>
      <c r="G299" s="70" t="e">
        <f>+((+#REF!*4)*100)/#REF!</f>
        <v>#REF!</v>
      </c>
      <c r="H299" s="70" t="e">
        <f>+((+#REF!*4)*100)/#REF!</f>
        <v>#REF!</v>
      </c>
      <c r="I299" s="69"/>
      <c r="J299" s="167"/>
      <c r="K299" s="168"/>
      <c r="L299" s="168"/>
      <c r="M299" s="168"/>
      <c r="N299" s="169"/>
    </row>
    <row r="300" spans="2:14" ht="12.75">
      <c r="B300" s="177"/>
      <c r="D300" s="64"/>
      <c r="E300" s="70"/>
      <c r="F300" s="70" t="e">
        <f>+((+#REF!*4)*100)/#REF!</f>
        <v>#REF!</v>
      </c>
      <c r="G300" s="70" t="e">
        <f>+((+#REF!*4)*100)/#REF!</f>
        <v>#REF!</v>
      </c>
      <c r="H300" s="70" t="e">
        <f>+((+#REF!*4)*100)/#REF!</f>
        <v>#REF!</v>
      </c>
      <c r="I300" s="69"/>
      <c r="J300" s="167"/>
      <c r="K300" s="168"/>
      <c r="L300" s="168"/>
      <c r="M300" s="168"/>
      <c r="N300" s="169"/>
    </row>
    <row r="301" spans="2:14" ht="12.75">
      <c r="B301" s="177"/>
      <c r="D301" s="64"/>
      <c r="E301" s="70"/>
      <c r="F301" s="70" t="e">
        <f>+((+#REF!*4)*100)/#REF!</f>
        <v>#REF!</v>
      </c>
      <c r="G301" s="70" t="e">
        <f>+((+#REF!*4)*100)/#REF!</f>
        <v>#REF!</v>
      </c>
      <c r="H301" s="70" t="e">
        <f>+((+#REF!*4)*100)/#REF!</f>
        <v>#REF!</v>
      </c>
      <c r="I301" s="69"/>
      <c r="J301" s="167"/>
      <c r="K301" s="168"/>
      <c r="L301" s="168"/>
      <c r="M301" s="168"/>
      <c r="N301" s="169"/>
    </row>
    <row r="302" spans="2:14" ht="12.75">
      <c r="B302" s="177"/>
      <c r="D302" s="64"/>
      <c r="E302" s="70"/>
      <c r="F302" s="68"/>
      <c r="G302" s="68"/>
      <c r="H302" s="68"/>
      <c r="I302" s="69"/>
      <c r="J302" s="167"/>
      <c r="K302" s="168"/>
      <c r="L302" s="168"/>
      <c r="M302" s="168"/>
      <c r="N302" s="169"/>
    </row>
    <row r="303" spans="2:14" ht="12.75">
      <c r="B303" s="178"/>
      <c r="D303" s="71"/>
      <c r="E303" s="72"/>
      <c r="F303" s="73" t="e">
        <f>SUM(F284:F301)</f>
        <v>#REF!</v>
      </c>
      <c r="G303" s="73" t="e">
        <f>SUM(G284:G301)</f>
        <v>#REF!</v>
      </c>
      <c r="H303" s="73" t="e">
        <f>SUM(H284:H301)</f>
        <v>#REF!</v>
      </c>
      <c r="I303" s="69"/>
      <c r="J303" s="170"/>
      <c r="K303" s="171"/>
      <c r="L303" s="171"/>
      <c r="M303" s="171"/>
      <c r="N303" s="172"/>
    </row>
    <row r="304" spans="2:14" ht="12.75">
      <c r="B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2:14" ht="12.75">
      <c r="B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 ht="12.75">
      <c r="A306" s="173" t="s">
        <v>359</v>
      </c>
      <c r="B306" s="173" t="s">
        <v>360</v>
      </c>
      <c r="C306" s="88"/>
      <c r="D306" s="175" t="s">
        <v>105</v>
      </c>
      <c r="E306" s="89" t="s">
        <v>106</v>
      </c>
      <c r="F306" s="89" t="s">
        <v>107</v>
      </c>
      <c r="G306" s="89" t="s">
        <v>108</v>
      </c>
      <c r="H306" s="89" t="s">
        <v>109</v>
      </c>
      <c r="I306" s="90"/>
      <c r="J306" s="175" t="s">
        <v>110</v>
      </c>
      <c r="K306" s="175"/>
      <c r="L306" s="175"/>
      <c r="M306" s="175"/>
      <c r="N306" s="175"/>
    </row>
    <row r="307" spans="1:14" ht="12.75">
      <c r="A307" s="174"/>
      <c r="B307" s="174"/>
      <c r="C307" s="88"/>
      <c r="D307" s="174"/>
      <c r="E307" s="91" t="s">
        <v>111</v>
      </c>
      <c r="F307" s="92"/>
      <c r="G307" s="92"/>
      <c r="H307" s="92"/>
      <c r="I307" s="93"/>
      <c r="J307" s="174"/>
      <c r="K307" s="174"/>
      <c r="L307" s="174"/>
      <c r="M307" s="174"/>
      <c r="N307" s="174"/>
    </row>
    <row r="308" spans="1:14" ht="12.75">
      <c r="A308" s="63">
        <v>13</v>
      </c>
      <c r="B308" s="176" t="s">
        <v>299</v>
      </c>
      <c r="C308" s="63"/>
      <c r="D308" s="64" t="s">
        <v>290</v>
      </c>
      <c r="E308" s="65">
        <v>35</v>
      </c>
      <c r="F308" s="66" t="s">
        <v>113</v>
      </c>
      <c r="G308" s="66" t="s">
        <v>113</v>
      </c>
      <c r="H308" s="66" t="s">
        <v>113</v>
      </c>
      <c r="I308" s="67"/>
      <c r="J308" s="164" t="s">
        <v>281</v>
      </c>
      <c r="K308" s="165"/>
      <c r="L308" s="165"/>
      <c r="M308" s="165"/>
      <c r="N308" s="166"/>
    </row>
    <row r="309" spans="2:14" ht="12.75">
      <c r="B309" s="177"/>
      <c r="D309" s="64" t="s">
        <v>285</v>
      </c>
      <c r="E309" s="70">
        <v>30</v>
      </c>
      <c r="F309" s="68" t="e">
        <f>+((+#REF!*4)*100)/#REF!</f>
        <v>#REF!</v>
      </c>
      <c r="G309" s="68" t="e">
        <f>+((+#REF!*4)*100)/#REF!</f>
        <v>#REF!</v>
      </c>
      <c r="H309" s="68" t="e">
        <f>+((+#REF!*4)*100)/#REF!</f>
        <v>#REF!</v>
      </c>
      <c r="I309" s="69"/>
      <c r="J309" s="167"/>
      <c r="K309" s="168"/>
      <c r="L309" s="168"/>
      <c r="M309" s="168"/>
      <c r="N309" s="169"/>
    </row>
    <row r="310" spans="2:14" ht="12.75">
      <c r="B310" s="177"/>
      <c r="D310" s="64" t="s">
        <v>294</v>
      </c>
      <c r="E310" s="70">
        <v>50</v>
      </c>
      <c r="F310" s="70" t="e">
        <f>+((+#REF!*4)*100)/#REF!</f>
        <v>#REF!</v>
      </c>
      <c r="G310" s="70" t="e">
        <f>+((+#REF!*4)*100)/#REF!</f>
        <v>#REF!</v>
      </c>
      <c r="H310" s="70" t="e">
        <f>+((+#REF!*4)*100)/#REF!</f>
        <v>#REF!</v>
      </c>
      <c r="I310" s="69"/>
      <c r="J310" s="167"/>
      <c r="K310" s="168"/>
      <c r="L310" s="168"/>
      <c r="M310" s="168"/>
      <c r="N310" s="169"/>
    </row>
    <row r="311" spans="2:14" ht="12.75">
      <c r="B311" s="177"/>
      <c r="D311" s="64"/>
      <c r="E311" s="70"/>
      <c r="F311" s="70" t="e">
        <f>+((+#REF!*4)*100)/#REF!</f>
        <v>#REF!</v>
      </c>
      <c r="G311" s="70" t="e">
        <f>+((+#REF!*4)*100)/#REF!</f>
        <v>#REF!</v>
      </c>
      <c r="H311" s="70" t="e">
        <f>+((+#REF!*4)*100)/#REF!</f>
        <v>#REF!</v>
      </c>
      <c r="I311" s="69"/>
      <c r="J311" s="167"/>
      <c r="K311" s="168"/>
      <c r="L311" s="168"/>
      <c r="M311" s="168"/>
      <c r="N311" s="169"/>
    </row>
    <row r="312" spans="2:14" ht="12.75">
      <c r="B312" s="177"/>
      <c r="D312" s="64"/>
      <c r="E312" s="70"/>
      <c r="F312" s="70" t="e">
        <f>+((+#REF!*4)*100)/#REF!</f>
        <v>#REF!</v>
      </c>
      <c r="G312" s="70" t="e">
        <f>+((+#REF!*4)*100)/#REF!</f>
        <v>#REF!</v>
      </c>
      <c r="H312" s="70" t="e">
        <f>+((+#REF!*4)*100)/#REF!</f>
        <v>#REF!</v>
      </c>
      <c r="I312" s="69"/>
      <c r="J312" s="167"/>
      <c r="K312" s="168"/>
      <c r="L312" s="168"/>
      <c r="M312" s="168"/>
      <c r="N312" s="169"/>
    </row>
    <row r="313" spans="2:14" ht="12.75">
      <c r="B313" s="177"/>
      <c r="D313" s="64"/>
      <c r="E313" s="70"/>
      <c r="F313" s="70" t="e">
        <f>+((+#REF!*4)*100)/#REF!</f>
        <v>#REF!</v>
      </c>
      <c r="G313" s="70" t="e">
        <f>+((+#REF!*4)*100)/#REF!</f>
        <v>#REF!</v>
      </c>
      <c r="H313" s="70" t="e">
        <f>+((+#REF!*4)*100)/#REF!</f>
        <v>#REF!</v>
      </c>
      <c r="I313" s="69"/>
      <c r="J313" s="167"/>
      <c r="K313" s="168"/>
      <c r="L313" s="168"/>
      <c r="M313" s="168"/>
      <c r="N313" s="169"/>
    </row>
    <row r="314" spans="2:14" ht="12.75">
      <c r="B314" s="177"/>
      <c r="D314" s="64"/>
      <c r="E314" s="70"/>
      <c r="F314" s="70" t="e">
        <f>+((+#REF!*4)*100)/#REF!</f>
        <v>#REF!</v>
      </c>
      <c r="G314" s="70" t="e">
        <f>+((+#REF!*4)*100)/#REF!</f>
        <v>#REF!</v>
      </c>
      <c r="H314" s="70" t="e">
        <f>+((+#REF!*4)*100)/#REF!</f>
        <v>#REF!</v>
      </c>
      <c r="I314" s="69"/>
      <c r="J314" s="167"/>
      <c r="K314" s="168"/>
      <c r="L314" s="168"/>
      <c r="M314" s="168"/>
      <c r="N314" s="169"/>
    </row>
    <row r="315" spans="2:14" ht="12.75">
      <c r="B315" s="177"/>
      <c r="D315" s="64"/>
      <c r="E315" s="70"/>
      <c r="F315" s="70" t="e">
        <f>+((+#REF!*4)*100)/#REF!</f>
        <v>#REF!</v>
      </c>
      <c r="G315" s="70" t="e">
        <f>+((+#REF!*4)*100)/#REF!</f>
        <v>#REF!</v>
      </c>
      <c r="H315" s="70" t="e">
        <f>+((+#REF!*4)*100)/#REF!</f>
        <v>#REF!</v>
      </c>
      <c r="I315" s="69"/>
      <c r="J315" s="167"/>
      <c r="K315" s="168"/>
      <c r="L315" s="168"/>
      <c r="M315" s="168"/>
      <c r="N315" s="169"/>
    </row>
    <row r="316" spans="2:14" ht="12.75">
      <c r="B316" s="177"/>
      <c r="D316" s="64"/>
      <c r="E316" s="70"/>
      <c r="F316" s="70" t="e">
        <f>+((+#REF!*4)*100)/#REF!</f>
        <v>#REF!</v>
      </c>
      <c r="G316" s="70" t="e">
        <f>+((+#REF!*4)*100)/#REF!</f>
        <v>#REF!</v>
      </c>
      <c r="H316" s="70" t="e">
        <f>+((+#REF!*4)*100)/#REF!</f>
        <v>#REF!</v>
      </c>
      <c r="I316" s="69"/>
      <c r="J316" s="167"/>
      <c r="K316" s="168"/>
      <c r="L316" s="168"/>
      <c r="M316" s="168"/>
      <c r="N316" s="169"/>
    </row>
    <row r="317" spans="2:14" ht="12.75">
      <c r="B317" s="177"/>
      <c r="D317" s="64"/>
      <c r="E317" s="70"/>
      <c r="F317" s="70" t="e">
        <f>+((+#REF!*4)*100)/#REF!</f>
        <v>#REF!</v>
      </c>
      <c r="G317" s="70" t="e">
        <f>+((+#REF!*4)*100)/#REF!</f>
        <v>#REF!</v>
      </c>
      <c r="H317" s="70" t="e">
        <f>+((+#REF!*4)*100)/#REF!</f>
        <v>#REF!</v>
      </c>
      <c r="I317" s="69"/>
      <c r="J317" s="167"/>
      <c r="K317" s="168"/>
      <c r="L317" s="168"/>
      <c r="M317" s="168"/>
      <c r="N317" s="169"/>
    </row>
    <row r="318" spans="2:14" ht="12.75">
      <c r="B318" s="177"/>
      <c r="D318" s="64"/>
      <c r="E318" s="70"/>
      <c r="F318" s="70" t="e">
        <f>+((+#REF!*4)*100)/#REF!</f>
        <v>#REF!</v>
      </c>
      <c r="G318" s="70" t="e">
        <f>+((+#REF!*4)*100)/#REF!</f>
        <v>#REF!</v>
      </c>
      <c r="H318" s="70" t="e">
        <f>+((+#REF!*4)*100)/#REF!</f>
        <v>#REF!</v>
      </c>
      <c r="I318" s="69"/>
      <c r="J318" s="167"/>
      <c r="K318" s="168"/>
      <c r="L318" s="168"/>
      <c r="M318" s="168"/>
      <c r="N318" s="169"/>
    </row>
    <row r="319" spans="2:14" ht="12.75">
      <c r="B319" s="177"/>
      <c r="D319" s="64"/>
      <c r="E319" s="70"/>
      <c r="F319" s="70" t="e">
        <f>+((+#REF!*4)*100)/#REF!</f>
        <v>#REF!</v>
      </c>
      <c r="G319" s="70" t="e">
        <f>+((+#REF!*4)*100)/#REF!</f>
        <v>#REF!</v>
      </c>
      <c r="H319" s="70" t="e">
        <f>+((+#REF!*4)*100)/#REF!</f>
        <v>#REF!</v>
      </c>
      <c r="I319" s="69"/>
      <c r="J319" s="167"/>
      <c r="K319" s="168"/>
      <c r="L319" s="168"/>
      <c r="M319" s="168"/>
      <c r="N319" s="169"/>
    </row>
    <row r="320" spans="2:14" ht="12.75">
      <c r="B320" s="177"/>
      <c r="D320" s="64"/>
      <c r="E320" s="70"/>
      <c r="F320" s="70" t="e">
        <f>+((+#REF!*4)*100)/#REF!</f>
        <v>#REF!</v>
      </c>
      <c r="G320" s="70" t="e">
        <f>+((+#REF!*4)*100)/#REF!</f>
        <v>#REF!</v>
      </c>
      <c r="H320" s="70" t="e">
        <f>+((+#REF!*4)*100)/#REF!</f>
        <v>#REF!</v>
      </c>
      <c r="I320" s="69"/>
      <c r="J320" s="167"/>
      <c r="K320" s="168"/>
      <c r="L320" s="168"/>
      <c r="M320" s="168"/>
      <c r="N320" s="169"/>
    </row>
    <row r="321" spans="2:14" ht="12.75">
      <c r="B321" s="177"/>
      <c r="D321" s="64"/>
      <c r="E321" s="70"/>
      <c r="F321" s="70" t="e">
        <f>+((+#REF!*4)*100)/#REF!</f>
        <v>#REF!</v>
      </c>
      <c r="G321" s="70" t="e">
        <f>+((+#REF!*4)*100)/#REF!</f>
        <v>#REF!</v>
      </c>
      <c r="H321" s="70" t="e">
        <f>+((+#REF!*4)*100)/#REF!</f>
        <v>#REF!</v>
      </c>
      <c r="I321" s="69"/>
      <c r="J321" s="167"/>
      <c r="K321" s="168"/>
      <c r="L321" s="168"/>
      <c r="M321" s="168"/>
      <c r="N321" s="169"/>
    </row>
    <row r="322" spans="2:14" ht="12.75">
      <c r="B322" s="177"/>
      <c r="D322" s="64"/>
      <c r="E322" s="70"/>
      <c r="F322" s="70" t="e">
        <f>+((+#REF!*4)*100)/#REF!</f>
        <v>#REF!</v>
      </c>
      <c r="G322" s="70" t="e">
        <f>+((+#REF!*4)*100)/#REF!</f>
        <v>#REF!</v>
      </c>
      <c r="H322" s="70" t="e">
        <f>+((+#REF!*4)*100)/#REF!</f>
        <v>#REF!</v>
      </c>
      <c r="I322" s="69"/>
      <c r="J322" s="167"/>
      <c r="K322" s="168"/>
      <c r="L322" s="168"/>
      <c r="M322" s="168"/>
      <c r="N322" s="169"/>
    </row>
    <row r="323" spans="2:14" ht="12.75">
      <c r="B323" s="177"/>
      <c r="D323" s="64"/>
      <c r="E323" s="70"/>
      <c r="F323" s="70" t="e">
        <f>+((+#REF!*4)*100)/#REF!</f>
        <v>#REF!</v>
      </c>
      <c r="G323" s="70" t="e">
        <f>+((+#REF!*4)*100)/#REF!</f>
        <v>#REF!</v>
      </c>
      <c r="H323" s="70" t="e">
        <f>+((+#REF!*4)*100)/#REF!</f>
        <v>#REF!</v>
      </c>
      <c r="I323" s="69"/>
      <c r="J323" s="167"/>
      <c r="K323" s="168"/>
      <c r="L323" s="168"/>
      <c r="M323" s="168"/>
      <c r="N323" s="169"/>
    </row>
    <row r="324" spans="2:14" ht="12.75">
      <c r="B324" s="177"/>
      <c r="D324" s="64"/>
      <c r="E324" s="70"/>
      <c r="F324" s="70" t="e">
        <f>+((+#REF!*4)*100)/#REF!</f>
        <v>#REF!</v>
      </c>
      <c r="G324" s="70" t="e">
        <f>+((+#REF!*4)*100)/#REF!</f>
        <v>#REF!</v>
      </c>
      <c r="H324" s="70" t="e">
        <f>+((+#REF!*4)*100)/#REF!</f>
        <v>#REF!</v>
      </c>
      <c r="I324" s="69"/>
      <c r="J324" s="167"/>
      <c r="K324" s="168"/>
      <c r="L324" s="168"/>
      <c r="M324" s="168"/>
      <c r="N324" s="169"/>
    </row>
    <row r="325" spans="2:14" ht="12.75">
      <c r="B325" s="177"/>
      <c r="D325" s="64"/>
      <c r="E325" s="70"/>
      <c r="F325" s="70" t="e">
        <f>+((+#REF!*4)*100)/#REF!</f>
        <v>#REF!</v>
      </c>
      <c r="G325" s="70" t="e">
        <f>+((+#REF!*4)*100)/#REF!</f>
        <v>#REF!</v>
      </c>
      <c r="H325" s="70" t="e">
        <f>+((+#REF!*4)*100)/#REF!</f>
        <v>#REF!</v>
      </c>
      <c r="I325" s="69"/>
      <c r="J325" s="167"/>
      <c r="K325" s="168"/>
      <c r="L325" s="168"/>
      <c r="M325" s="168"/>
      <c r="N325" s="169"/>
    </row>
    <row r="326" spans="2:14" ht="12.75">
      <c r="B326" s="177"/>
      <c r="D326" s="64"/>
      <c r="E326" s="70"/>
      <c r="F326" s="70" t="e">
        <f>+((+#REF!*4)*100)/#REF!</f>
        <v>#REF!</v>
      </c>
      <c r="G326" s="70" t="e">
        <f>+((+#REF!*4)*100)/#REF!</f>
        <v>#REF!</v>
      </c>
      <c r="H326" s="70" t="e">
        <f>+((+#REF!*4)*100)/#REF!</f>
        <v>#REF!</v>
      </c>
      <c r="I326" s="69"/>
      <c r="J326" s="167"/>
      <c r="K326" s="168"/>
      <c r="L326" s="168"/>
      <c r="M326" s="168"/>
      <c r="N326" s="169"/>
    </row>
    <row r="327" spans="2:14" ht="12.75">
      <c r="B327" s="177"/>
      <c r="D327" s="64"/>
      <c r="E327" s="70"/>
      <c r="F327" s="68"/>
      <c r="G327" s="68"/>
      <c r="H327" s="68"/>
      <c r="I327" s="69"/>
      <c r="J327" s="167"/>
      <c r="K327" s="168"/>
      <c r="L327" s="168"/>
      <c r="M327" s="168"/>
      <c r="N327" s="169"/>
    </row>
    <row r="328" spans="2:14" ht="12.75">
      <c r="B328" s="178"/>
      <c r="D328" s="71"/>
      <c r="E328" s="72"/>
      <c r="F328" s="73" t="e">
        <f>SUM(F309:F326)</f>
        <v>#REF!</v>
      </c>
      <c r="G328" s="73" t="e">
        <f>SUM(G309:G326)</f>
        <v>#REF!</v>
      </c>
      <c r="H328" s="73" t="e">
        <f>SUM(H309:H326)</f>
        <v>#REF!</v>
      </c>
      <c r="I328" s="69"/>
      <c r="J328" s="170"/>
      <c r="K328" s="171"/>
      <c r="L328" s="171"/>
      <c r="M328" s="171"/>
      <c r="N328" s="172"/>
    </row>
    <row r="329" spans="2:14" ht="12.75">
      <c r="B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2:14" ht="12.75">
      <c r="B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1:14" ht="12.75">
      <c r="A331" s="173" t="s">
        <v>359</v>
      </c>
      <c r="B331" s="173" t="s">
        <v>360</v>
      </c>
      <c r="C331" s="88"/>
      <c r="D331" s="175" t="s">
        <v>105</v>
      </c>
      <c r="E331" s="89" t="s">
        <v>106</v>
      </c>
      <c r="F331" s="89" t="s">
        <v>107</v>
      </c>
      <c r="G331" s="89" t="s">
        <v>108</v>
      </c>
      <c r="H331" s="89" t="s">
        <v>109</v>
      </c>
      <c r="I331" s="90"/>
      <c r="J331" s="175" t="s">
        <v>110</v>
      </c>
      <c r="K331" s="175"/>
      <c r="L331" s="175"/>
      <c r="M331" s="175"/>
      <c r="N331" s="175"/>
    </row>
    <row r="332" spans="1:14" ht="12.75">
      <c r="A332" s="174"/>
      <c r="B332" s="174"/>
      <c r="C332" s="88"/>
      <c r="D332" s="174"/>
      <c r="E332" s="91" t="s">
        <v>111</v>
      </c>
      <c r="F332" s="92"/>
      <c r="G332" s="92"/>
      <c r="H332" s="92"/>
      <c r="I332" s="93"/>
      <c r="J332" s="174"/>
      <c r="K332" s="174"/>
      <c r="L332" s="174"/>
      <c r="M332" s="174"/>
      <c r="N332" s="174"/>
    </row>
    <row r="333" spans="1:14" ht="12.75">
      <c r="A333" s="63">
        <v>14</v>
      </c>
      <c r="B333" s="176" t="s">
        <v>300</v>
      </c>
      <c r="C333" s="63"/>
      <c r="D333" s="64" t="s">
        <v>294</v>
      </c>
      <c r="E333" s="65">
        <v>50</v>
      </c>
      <c r="F333" s="66" t="s">
        <v>113</v>
      </c>
      <c r="G333" s="66" t="s">
        <v>113</v>
      </c>
      <c r="H333" s="66" t="s">
        <v>113</v>
      </c>
      <c r="I333" s="67"/>
      <c r="J333" s="164" t="s">
        <v>281</v>
      </c>
      <c r="K333" s="165"/>
      <c r="L333" s="165"/>
      <c r="M333" s="165"/>
      <c r="N333" s="166"/>
    </row>
    <row r="334" spans="2:14" ht="12.75">
      <c r="B334" s="177"/>
      <c r="D334" s="64" t="s">
        <v>280</v>
      </c>
      <c r="E334" s="70">
        <v>40</v>
      </c>
      <c r="F334" s="68" t="e">
        <f>+((+#REF!*4)*100)/#REF!</f>
        <v>#REF!</v>
      </c>
      <c r="G334" s="68" t="e">
        <f>+((+#REF!*4)*100)/#REF!</f>
        <v>#REF!</v>
      </c>
      <c r="H334" s="68" t="e">
        <f>+((+#REF!*4)*100)/#REF!</f>
        <v>#REF!</v>
      </c>
      <c r="I334" s="69"/>
      <c r="J334" s="167"/>
      <c r="K334" s="168"/>
      <c r="L334" s="168"/>
      <c r="M334" s="168"/>
      <c r="N334" s="169"/>
    </row>
    <row r="335" spans="2:14" ht="12.75">
      <c r="B335" s="177"/>
      <c r="D335" s="64" t="s">
        <v>290</v>
      </c>
      <c r="E335" s="70">
        <v>35</v>
      </c>
      <c r="F335" s="70" t="e">
        <f>+((+#REF!*4)*100)/#REF!</f>
        <v>#REF!</v>
      </c>
      <c r="G335" s="70" t="e">
        <f>+((+#REF!*4)*100)/#REF!</f>
        <v>#REF!</v>
      </c>
      <c r="H335" s="70" t="e">
        <f>+((+#REF!*4)*100)/#REF!</f>
        <v>#REF!</v>
      </c>
      <c r="I335" s="69"/>
      <c r="J335" s="167"/>
      <c r="K335" s="168"/>
      <c r="L335" s="168"/>
      <c r="M335" s="168"/>
      <c r="N335" s="169"/>
    </row>
    <row r="336" spans="2:14" ht="12.75">
      <c r="B336" s="177"/>
      <c r="D336" s="64"/>
      <c r="E336" s="70"/>
      <c r="F336" s="70" t="e">
        <f>+((+#REF!*4)*100)/#REF!</f>
        <v>#REF!</v>
      </c>
      <c r="G336" s="70" t="e">
        <f>+((+#REF!*4)*100)/#REF!</f>
        <v>#REF!</v>
      </c>
      <c r="H336" s="70" t="e">
        <f>+((+#REF!*4)*100)/#REF!</f>
        <v>#REF!</v>
      </c>
      <c r="I336" s="69"/>
      <c r="J336" s="167"/>
      <c r="K336" s="168"/>
      <c r="L336" s="168"/>
      <c r="M336" s="168"/>
      <c r="N336" s="169"/>
    </row>
    <row r="337" spans="2:14" ht="12.75">
      <c r="B337" s="177"/>
      <c r="D337" s="64"/>
      <c r="E337" s="70"/>
      <c r="F337" s="70" t="e">
        <f>+((+#REF!*4)*100)/#REF!</f>
        <v>#REF!</v>
      </c>
      <c r="G337" s="70" t="e">
        <f>+((+#REF!*4)*100)/#REF!</f>
        <v>#REF!</v>
      </c>
      <c r="H337" s="70" t="e">
        <f>+((+#REF!*4)*100)/#REF!</f>
        <v>#REF!</v>
      </c>
      <c r="I337" s="69"/>
      <c r="J337" s="167"/>
      <c r="K337" s="168"/>
      <c r="L337" s="168"/>
      <c r="M337" s="168"/>
      <c r="N337" s="169"/>
    </row>
    <row r="338" spans="2:14" ht="12.75">
      <c r="B338" s="177"/>
      <c r="D338" s="64"/>
      <c r="E338" s="70"/>
      <c r="F338" s="70" t="e">
        <f>+((+#REF!*4)*100)/#REF!</f>
        <v>#REF!</v>
      </c>
      <c r="G338" s="70" t="e">
        <f>+((+#REF!*4)*100)/#REF!</f>
        <v>#REF!</v>
      </c>
      <c r="H338" s="70" t="e">
        <f>+((+#REF!*4)*100)/#REF!</f>
        <v>#REF!</v>
      </c>
      <c r="I338" s="69"/>
      <c r="J338" s="167"/>
      <c r="K338" s="168"/>
      <c r="L338" s="168"/>
      <c r="M338" s="168"/>
      <c r="N338" s="169"/>
    </row>
    <row r="339" spans="2:14" ht="12.75">
      <c r="B339" s="177"/>
      <c r="D339" s="64"/>
      <c r="E339" s="70"/>
      <c r="F339" s="70" t="e">
        <f>+((+#REF!*4)*100)/#REF!</f>
        <v>#REF!</v>
      </c>
      <c r="G339" s="70" t="e">
        <f>+((+#REF!*4)*100)/#REF!</f>
        <v>#REF!</v>
      </c>
      <c r="H339" s="70" t="e">
        <f>+((+#REF!*4)*100)/#REF!</f>
        <v>#REF!</v>
      </c>
      <c r="I339" s="69"/>
      <c r="J339" s="167"/>
      <c r="K339" s="168"/>
      <c r="L339" s="168"/>
      <c r="M339" s="168"/>
      <c r="N339" s="169"/>
    </row>
    <row r="340" spans="2:14" ht="12.75">
      <c r="B340" s="177"/>
      <c r="D340" s="64"/>
      <c r="E340" s="70"/>
      <c r="F340" s="70" t="e">
        <f>+((+#REF!*4)*100)/#REF!</f>
        <v>#REF!</v>
      </c>
      <c r="G340" s="70" t="e">
        <f>+((+#REF!*4)*100)/#REF!</f>
        <v>#REF!</v>
      </c>
      <c r="H340" s="70" t="e">
        <f>+((+#REF!*4)*100)/#REF!</f>
        <v>#REF!</v>
      </c>
      <c r="I340" s="69"/>
      <c r="J340" s="167"/>
      <c r="K340" s="168"/>
      <c r="L340" s="168"/>
      <c r="M340" s="168"/>
      <c r="N340" s="169"/>
    </row>
    <row r="341" spans="2:14" ht="12.75">
      <c r="B341" s="177"/>
      <c r="D341" s="64"/>
      <c r="E341" s="70"/>
      <c r="F341" s="70" t="e">
        <f>+((+#REF!*4)*100)/#REF!</f>
        <v>#REF!</v>
      </c>
      <c r="G341" s="70" t="e">
        <f>+((+#REF!*4)*100)/#REF!</f>
        <v>#REF!</v>
      </c>
      <c r="H341" s="70" t="e">
        <f>+((+#REF!*4)*100)/#REF!</f>
        <v>#REF!</v>
      </c>
      <c r="I341" s="69"/>
      <c r="J341" s="167"/>
      <c r="K341" s="168"/>
      <c r="L341" s="168"/>
      <c r="M341" s="168"/>
      <c r="N341" s="169"/>
    </row>
    <row r="342" spans="2:14" ht="12.75">
      <c r="B342" s="177"/>
      <c r="D342" s="64"/>
      <c r="E342" s="70"/>
      <c r="F342" s="70" t="e">
        <f>+((+#REF!*4)*100)/#REF!</f>
        <v>#REF!</v>
      </c>
      <c r="G342" s="70" t="e">
        <f>+((+#REF!*4)*100)/#REF!</f>
        <v>#REF!</v>
      </c>
      <c r="H342" s="70" t="e">
        <f>+((+#REF!*4)*100)/#REF!</f>
        <v>#REF!</v>
      </c>
      <c r="I342" s="69"/>
      <c r="J342" s="167"/>
      <c r="K342" s="168"/>
      <c r="L342" s="168"/>
      <c r="M342" s="168"/>
      <c r="N342" s="169"/>
    </row>
    <row r="343" spans="2:14" ht="12.75">
      <c r="B343" s="177"/>
      <c r="D343" s="64"/>
      <c r="E343" s="70"/>
      <c r="F343" s="70" t="e">
        <f>+((+#REF!*4)*100)/#REF!</f>
        <v>#REF!</v>
      </c>
      <c r="G343" s="70" t="e">
        <f>+((+#REF!*4)*100)/#REF!</f>
        <v>#REF!</v>
      </c>
      <c r="H343" s="70" t="e">
        <f>+((+#REF!*4)*100)/#REF!</f>
        <v>#REF!</v>
      </c>
      <c r="I343" s="69"/>
      <c r="J343" s="167"/>
      <c r="K343" s="168"/>
      <c r="L343" s="168"/>
      <c r="M343" s="168"/>
      <c r="N343" s="169"/>
    </row>
    <row r="344" spans="2:14" ht="12.75">
      <c r="B344" s="177"/>
      <c r="D344" s="64"/>
      <c r="E344" s="70"/>
      <c r="F344" s="70" t="e">
        <f>+((+#REF!*4)*100)/#REF!</f>
        <v>#REF!</v>
      </c>
      <c r="G344" s="70" t="e">
        <f>+((+#REF!*4)*100)/#REF!</f>
        <v>#REF!</v>
      </c>
      <c r="H344" s="70" t="e">
        <f>+((+#REF!*4)*100)/#REF!</f>
        <v>#REF!</v>
      </c>
      <c r="I344" s="69"/>
      <c r="J344" s="167"/>
      <c r="K344" s="168"/>
      <c r="L344" s="168"/>
      <c r="M344" s="168"/>
      <c r="N344" s="169"/>
    </row>
    <row r="345" spans="2:14" ht="12.75">
      <c r="B345" s="177"/>
      <c r="D345" s="64"/>
      <c r="E345" s="70"/>
      <c r="F345" s="70" t="e">
        <f>+((+#REF!*4)*100)/#REF!</f>
        <v>#REF!</v>
      </c>
      <c r="G345" s="70" t="e">
        <f>+((+#REF!*4)*100)/#REF!</f>
        <v>#REF!</v>
      </c>
      <c r="H345" s="70" t="e">
        <f>+((+#REF!*4)*100)/#REF!</f>
        <v>#REF!</v>
      </c>
      <c r="I345" s="69"/>
      <c r="J345" s="167"/>
      <c r="K345" s="168"/>
      <c r="L345" s="168"/>
      <c r="M345" s="168"/>
      <c r="N345" s="169"/>
    </row>
    <row r="346" spans="2:14" ht="12.75">
      <c r="B346" s="177"/>
      <c r="D346" s="64"/>
      <c r="E346" s="70"/>
      <c r="F346" s="70" t="e">
        <f>+((+#REF!*4)*100)/#REF!</f>
        <v>#REF!</v>
      </c>
      <c r="G346" s="70" t="e">
        <f>+((+#REF!*4)*100)/#REF!</f>
        <v>#REF!</v>
      </c>
      <c r="H346" s="70" t="e">
        <f>+((+#REF!*4)*100)/#REF!</f>
        <v>#REF!</v>
      </c>
      <c r="I346" s="69"/>
      <c r="J346" s="167"/>
      <c r="K346" s="168"/>
      <c r="L346" s="168"/>
      <c r="M346" s="168"/>
      <c r="N346" s="169"/>
    </row>
    <row r="347" spans="2:14" ht="12.75">
      <c r="B347" s="177"/>
      <c r="D347" s="64"/>
      <c r="E347" s="70"/>
      <c r="F347" s="70" t="e">
        <f>+((+#REF!*4)*100)/#REF!</f>
        <v>#REF!</v>
      </c>
      <c r="G347" s="70" t="e">
        <f>+((+#REF!*4)*100)/#REF!</f>
        <v>#REF!</v>
      </c>
      <c r="H347" s="70" t="e">
        <f>+((+#REF!*4)*100)/#REF!</f>
        <v>#REF!</v>
      </c>
      <c r="I347" s="69"/>
      <c r="J347" s="167"/>
      <c r="K347" s="168"/>
      <c r="L347" s="168"/>
      <c r="M347" s="168"/>
      <c r="N347" s="169"/>
    </row>
    <row r="348" spans="2:14" ht="12.75">
      <c r="B348" s="177"/>
      <c r="D348" s="64"/>
      <c r="E348" s="70"/>
      <c r="F348" s="70" t="e">
        <f>+((+#REF!*4)*100)/#REF!</f>
        <v>#REF!</v>
      </c>
      <c r="G348" s="70" t="e">
        <f>+((+#REF!*4)*100)/#REF!</f>
        <v>#REF!</v>
      </c>
      <c r="H348" s="70" t="e">
        <f>+((+#REF!*4)*100)/#REF!</f>
        <v>#REF!</v>
      </c>
      <c r="I348" s="69"/>
      <c r="J348" s="167"/>
      <c r="K348" s="168"/>
      <c r="L348" s="168"/>
      <c r="M348" s="168"/>
      <c r="N348" s="169"/>
    </row>
    <row r="349" spans="2:14" ht="12.75">
      <c r="B349" s="177"/>
      <c r="D349" s="64"/>
      <c r="E349" s="70"/>
      <c r="F349" s="70" t="e">
        <f>+((+#REF!*4)*100)/#REF!</f>
        <v>#REF!</v>
      </c>
      <c r="G349" s="70" t="e">
        <f>+((+#REF!*4)*100)/#REF!</f>
        <v>#REF!</v>
      </c>
      <c r="H349" s="70" t="e">
        <f>+((+#REF!*4)*100)/#REF!</f>
        <v>#REF!</v>
      </c>
      <c r="I349" s="69"/>
      <c r="J349" s="167"/>
      <c r="K349" s="168"/>
      <c r="L349" s="168"/>
      <c r="M349" s="168"/>
      <c r="N349" s="169"/>
    </row>
    <row r="350" spans="2:14" ht="12.75">
      <c r="B350" s="177"/>
      <c r="D350" s="64"/>
      <c r="E350" s="70"/>
      <c r="F350" s="70" t="e">
        <f>+((+#REF!*4)*100)/#REF!</f>
        <v>#REF!</v>
      </c>
      <c r="G350" s="70" t="e">
        <f>+((+#REF!*4)*100)/#REF!</f>
        <v>#REF!</v>
      </c>
      <c r="H350" s="70" t="e">
        <f>+((+#REF!*4)*100)/#REF!</f>
        <v>#REF!</v>
      </c>
      <c r="I350" s="69"/>
      <c r="J350" s="167"/>
      <c r="K350" s="168"/>
      <c r="L350" s="168"/>
      <c r="M350" s="168"/>
      <c r="N350" s="169"/>
    </row>
    <row r="351" spans="2:14" ht="12.75">
      <c r="B351" s="177"/>
      <c r="D351" s="64"/>
      <c r="E351" s="70"/>
      <c r="F351" s="70" t="e">
        <f>+((+#REF!*4)*100)/#REF!</f>
        <v>#REF!</v>
      </c>
      <c r="G351" s="70" t="e">
        <f>+((+#REF!*4)*100)/#REF!</f>
        <v>#REF!</v>
      </c>
      <c r="H351" s="70" t="e">
        <f>+((+#REF!*4)*100)/#REF!</f>
        <v>#REF!</v>
      </c>
      <c r="I351" s="69"/>
      <c r="J351" s="167"/>
      <c r="K351" s="168"/>
      <c r="L351" s="168"/>
      <c r="M351" s="168"/>
      <c r="N351" s="169"/>
    </row>
    <row r="352" spans="2:14" ht="12.75">
      <c r="B352" s="177"/>
      <c r="D352" s="64"/>
      <c r="E352" s="70"/>
      <c r="F352" s="68"/>
      <c r="G352" s="68"/>
      <c r="H352" s="68"/>
      <c r="I352" s="69"/>
      <c r="J352" s="167"/>
      <c r="K352" s="168"/>
      <c r="L352" s="168"/>
      <c r="M352" s="168"/>
      <c r="N352" s="169"/>
    </row>
    <row r="353" spans="2:14" ht="12.75">
      <c r="B353" s="178"/>
      <c r="D353" s="71"/>
      <c r="E353" s="72"/>
      <c r="F353" s="73" t="e">
        <f>SUM(F334:F351)</f>
        <v>#REF!</v>
      </c>
      <c r="G353" s="73" t="e">
        <f>SUM(G334:G351)</f>
        <v>#REF!</v>
      </c>
      <c r="H353" s="73" t="e">
        <f>SUM(H334:H351)</f>
        <v>#REF!</v>
      </c>
      <c r="I353" s="69"/>
      <c r="J353" s="170"/>
      <c r="K353" s="171"/>
      <c r="L353" s="171"/>
      <c r="M353" s="171"/>
      <c r="N353" s="172"/>
    </row>
    <row r="354" spans="2:14" ht="12.75">
      <c r="B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2:14" ht="12.75">
      <c r="B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1:14" ht="12.75">
      <c r="A356" s="173" t="s">
        <v>359</v>
      </c>
      <c r="B356" s="173" t="s">
        <v>360</v>
      </c>
      <c r="C356" s="88"/>
      <c r="D356" s="175" t="s">
        <v>105</v>
      </c>
      <c r="E356" s="89" t="s">
        <v>106</v>
      </c>
      <c r="F356" s="89" t="s">
        <v>107</v>
      </c>
      <c r="G356" s="89" t="s">
        <v>108</v>
      </c>
      <c r="H356" s="89" t="s">
        <v>109</v>
      </c>
      <c r="I356" s="90"/>
      <c r="J356" s="175" t="s">
        <v>110</v>
      </c>
      <c r="K356" s="175"/>
      <c r="L356" s="175"/>
      <c r="M356" s="175"/>
      <c r="N356" s="175"/>
    </row>
    <row r="357" spans="1:14" ht="12.75">
      <c r="A357" s="174"/>
      <c r="B357" s="174"/>
      <c r="C357" s="88"/>
      <c r="D357" s="174"/>
      <c r="E357" s="91" t="s">
        <v>111</v>
      </c>
      <c r="F357" s="92"/>
      <c r="G357" s="92"/>
      <c r="H357" s="92"/>
      <c r="I357" s="93"/>
      <c r="J357" s="174"/>
      <c r="K357" s="174"/>
      <c r="L357" s="174"/>
      <c r="M357" s="174"/>
      <c r="N357" s="174"/>
    </row>
    <row r="358" spans="1:14" ht="12.75">
      <c r="A358" s="63">
        <v>15</v>
      </c>
      <c r="B358" s="176" t="s">
        <v>301</v>
      </c>
      <c r="C358" s="63"/>
      <c r="D358" s="64" t="s">
        <v>294</v>
      </c>
      <c r="E358" s="65">
        <v>50</v>
      </c>
      <c r="F358" s="66" t="s">
        <v>113</v>
      </c>
      <c r="G358" s="66" t="s">
        <v>113</v>
      </c>
      <c r="H358" s="66" t="s">
        <v>113</v>
      </c>
      <c r="I358" s="67"/>
      <c r="J358" s="164" t="s">
        <v>287</v>
      </c>
      <c r="K358" s="165"/>
      <c r="L358" s="165"/>
      <c r="M358" s="165"/>
      <c r="N358" s="166"/>
    </row>
    <row r="359" spans="2:14" ht="12.75">
      <c r="B359" s="177"/>
      <c r="D359" s="64" t="s">
        <v>213</v>
      </c>
      <c r="E359" s="70">
        <v>45</v>
      </c>
      <c r="F359" s="68" t="e">
        <f>+((+#REF!*4)*100)/#REF!</f>
        <v>#REF!</v>
      </c>
      <c r="G359" s="68" t="e">
        <f>+((+#REF!*4)*100)/#REF!</f>
        <v>#REF!</v>
      </c>
      <c r="H359" s="68" t="e">
        <f>+((+#REF!*4)*100)/#REF!</f>
        <v>#REF!</v>
      </c>
      <c r="I359" s="69"/>
      <c r="J359" s="167"/>
      <c r="K359" s="168"/>
      <c r="L359" s="168"/>
      <c r="M359" s="168"/>
      <c r="N359" s="169"/>
    </row>
    <row r="360" spans="2:14" ht="12.75">
      <c r="B360" s="177"/>
      <c r="D360" s="64" t="s">
        <v>290</v>
      </c>
      <c r="E360" s="70">
        <v>35</v>
      </c>
      <c r="F360" s="70" t="e">
        <f>+((+#REF!*4)*100)/#REF!</f>
        <v>#REF!</v>
      </c>
      <c r="G360" s="70" t="e">
        <f>+((+#REF!*4)*100)/#REF!</f>
        <v>#REF!</v>
      </c>
      <c r="H360" s="70" t="e">
        <f>+((+#REF!*4)*100)/#REF!</f>
        <v>#REF!</v>
      </c>
      <c r="I360" s="69"/>
      <c r="J360" s="167"/>
      <c r="K360" s="168"/>
      <c r="L360" s="168"/>
      <c r="M360" s="168"/>
      <c r="N360" s="169"/>
    </row>
    <row r="361" spans="2:14" ht="12.75">
      <c r="B361" s="177"/>
      <c r="D361" s="64"/>
      <c r="E361" s="70"/>
      <c r="F361" s="70" t="e">
        <f>+((+#REF!*4)*100)/#REF!</f>
        <v>#REF!</v>
      </c>
      <c r="G361" s="70" t="e">
        <f>+((+#REF!*4)*100)/#REF!</f>
        <v>#REF!</v>
      </c>
      <c r="H361" s="70" t="e">
        <f>+((+#REF!*4)*100)/#REF!</f>
        <v>#REF!</v>
      </c>
      <c r="I361" s="69"/>
      <c r="J361" s="167"/>
      <c r="K361" s="168"/>
      <c r="L361" s="168"/>
      <c r="M361" s="168"/>
      <c r="N361" s="169"/>
    </row>
    <row r="362" spans="2:14" ht="12.75">
      <c r="B362" s="177"/>
      <c r="D362" s="64"/>
      <c r="E362" s="70"/>
      <c r="F362" s="70" t="e">
        <f>+((+#REF!*4)*100)/#REF!</f>
        <v>#REF!</v>
      </c>
      <c r="G362" s="70" t="e">
        <f>+((+#REF!*4)*100)/#REF!</f>
        <v>#REF!</v>
      </c>
      <c r="H362" s="70" t="e">
        <f>+((+#REF!*4)*100)/#REF!</f>
        <v>#REF!</v>
      </c>
      <c r="I362" s="69"/>
      <c r="J362" s="167"/>
      <c r="K362" s="168"/>
      <c r="L362" s="168"/>
      <c r="M362" s="168"/>
      <c r="N362" s="169"/>
    </row>
    <row r="363" spans="2:14" ht="12.75">
      <c r="B363" s="177"/>
      <c r="D363" s="64"/>
      <c r="E363" s="70"/>
      <c r="F363" s="70" t="e">
        <f>+((+#REF!*4)*100)/#REF!</f>
        <v>#REF!</v>
      </c>
      <c r="G363" s="70" t="e">
        <f>+((+#REF!*4)*100)/#REF!</f>
        <v>#REF!</v>
      </c>
      <c r="H363" s="70" t="e">
        <f>+((+#REF!*4)*100)/#REF!</f>
        <v>#REF!</v>
      </c>
      <c r="I363" s="69"/>
      <c r="J363" s="167"/>
      <c r="K363" s="168"/>
      <c r="L363" s="168"/>
      <c r="M363" s="168"/>
      <c r="N363" s="169"/>
    </row>
    <row r="364" spans="2:14" ht="12.75">
      <c r="B364" s="177"/>
      <c r="D364" s="64"/>
      <c r="E364" s="70"/>
      <c r="F364" s="70" t="e">
        <f>+((+#REF!*4)*100)/#REF!</f>
        <v>#REF!</v>
      </c>
      <c r="G364" s="70" t="e">
        <f>+((+#REF!*4)*100)/#REF!</f>
        <v>#REF!</v>
      </c>
      <c r="H364" s="70" t="e">
        <f>+((+#REF!*4)*100)/#REF!</f>
        <v>#REF!</v>
      </c>
      <c r="I364" s="69"/>
      <c r="J364" s="167"/>
      <c r="K364" s="168"/>
      <c r="L364" s="168"/>
      <c r="M364" s="168"/>
      <c r="N364" s="169"/>
    </row>
    <row r="365" spans="2:14" ht="12.75">
      <c r="B365" s="177"/>
      <c r="D365" s="64"/>
      <c r="E365" s="70"/>
      <c r="F365" s="70" t="e">
        <f>+((+#REF!*4)*100)/#REF!</f>
        <v>#REF!</v>
      </c>
      <c r="G365" s="70" t="e">
        <f>+((+#REF!*4)*100)/#REF!</f>
        <v>#REF!</v>
      </c>
      <c r="H365" s="70" t="e">
        <f>+((+#REF!*4)*100)/#REF!</f>
        <v>#REF!</v>
      </c>
      <c r="I365" s="69"/>
      <c r="J365" s="167"/>
      <c r="K365" s="168"/>
      <c r="L365" s="168"/>
      <c r="M365" s="168"/>
      <c r="N365" s="169"/>
    </row>
    <row r="366" spans="2:14" ht="12.75">
      <c r="B366" s="177"/>
      <c r="D366" s="64"/>
      <c r="E366" s="70"/>
      <c r="F366" s="70" t="e">
        <f>+((+#REF!*4)*100)/#REF!</f>
        <v>#REF!</v>
      </c>
      <c r="G366" s="70" t="e">
        <f>+((+#REF!*4)*100)/#REF!</f>
        <v>#REF!</v>
      </c>
      <c r="H366" s="70" t="e">
        <f>+((+#REF!*4)*100)/#REF!</f>
        <v>#REF!</v>
      </c>
      <c r="I366" s="69"/>
      <c r="J366" s="167"/>
      <c r="K366" s="168"/>
      <c r="L366" s="168"/>
      <c r="M366" s="168"/>
      <c r="N366" s="169"/>
    </row>
    <row r="367" spans="2:14" ht="12.75">
      <c r="B367" s="177"/>
      <c r="D367" s="64"/>
      <c r="E367" s="70"/>
      <c r="F367" s="70" t="e">
        <f>+((+#REF!*4)*100)/#REF!</f>
        <v>#REF!</v>
      </c>
      <c r="G367" s="70" t="e">
        <f>+((+#REF!*4)*100)/#REF!</f>
        <v>#REF!</v>
      </c>
      <c r="H367" s="70" t="e">
        <f>+((+#REF!*4)*100)/#REF!</f>
        <v>#REF!</v>
      </c>
      <c r="I367" s="69"/>
      <c r="J367" s="167"/>
      <c r="K367" s="168"/>
      <c r="L367" s="168"/>
      <c r="M367" s="168"/>
      <c r="N367" s="169"/>
    </row>
    <row r="368" spans="2:14" ht="12.75">
      <c r="B368" s="177"/>
      <c r="D368" s="64"/>
      <c r="E368" s="70"/>
      <c r="F368" s="70" t="e">
        <f>+((+#REF!*4)*100)/#REF!</f>
        <v>#REF!</v>
      </c>
      <c r="G368" s="70" t="e">
        <f>+((+#REF!*4)*100)/#REF!</f>
        <v>#REF!</v>
      </c>
      <c r="H368" s="70" t="e">
        <f>+((+#REF!*4)*100)/#REF!</f>
        <v>#REF!</v>
      </c>
      <c r="I368" s="69"/>
      <c r="J368" s="167"/>
      <c r="K368" s="168"/>
      <c r="L368" s="168"/>
      <c r="M368" s="168"/>
      <c r="N368" s="169"/>
    </row>
    <row r="369" spans="2:14" ht="12.75">
      <c r="B369" s="177"/>
      <c r="D369" s="64"/>
      <c r="E369" s="70"/>
      <c r="F369" s="70" t="e">
        <f>+((+#REF!*4)*100)/#REF!</f>
        <v>#REF!</v>
      </c>
      <c r="G369" s="70" t="e">
        <f>+((+#REF!*4)*100)/#REF!</f>
        <v>#REF!</v>
      </c>
      <c r="H369" s="70" t="e">
        <f>+((+#REF!*4)*100)/#REF!</f>
        <v>#REF!</v>
      </c>
      <c r="I369" s="69"/>
      <c r="J369" s="167"/>
      <c r="K369" s="168"/>
      <c r="L369" s="168"/>
      <c r="M369" s="168"/>
      <c r="N369" s="169"/>
    </row>
    <row r="370" spans="2:14" ht="12.75">
      <c r="B370" s="177"/>
      <c r="D370" s="64"/>
      <c r="E370" s="70"/>
      <c r="F370" s="70" t="e">
        <f>+((+#REF!*4)*100)/#REF!</f>
        <v>#REF!</v>
      </c>
      <c r="G370" s="70" t="e">
        <f>+((+#REF!*4)*100)/#REF!</f>
        <v>#REF!</v>
      </c>
      <c r="H370" s="70" t="e">
        <f>+((+#REF!*4)*100)/#REF!</f>
        <v>#REF!</v>
      </c>
      <c r="I370" s="69"/>
      <c r="J370" s="167"/>
      <c r="K370" s="168"/>
      <c r="L370" s="168"/>
      <c r="M370" s="168"/>
      <c r="N370" s="169"/>
    </row>
    <row r="371" spans="2:14" ht="12.75">
      <c r="B371" s="177"/>
      <c r="D371" s="64"/>
      <c r="E371" s="70"/>
      <c r="F371" s="70" t="e">
        <f>+((+#REF!*4)*100)/#REF!</f>
        <v>#REF!</v>
      </c>
      <c r="G371" s="70" t="e">
        <f>+((+#REF!*4)*100)/#REF!</f>
        <v>#REF!</v>
      </c>
      <c r="H371" s="70" t="e">
        <f>+((+#REF!*4)*100)/#REF!</f>
        <v>#REF!</v>
      </c>
      <c r="I371" s="69"/>
      <c r="J371" s="167"/>
      <c r="K371" s="168"/>
      <c r="L371" s="168"/>
      <c r="M371" s="168"/>
      <c r="N371" s="169"/>
    </row>
    <row r="372" spans="2:14" ht="12.75">
      <c r="B372" s="177"/>
      <c r="D372" s="64"/>
      <c r="E372" s="70"/>
      <c r="F372" s="70" t="e">
        <f>+((+#REF!*4)*100)/#REF!</f>
        <v>#REF!</v>
      </c>
      <c r="G372" s="70" t="e">
        <f>+((+#REF!*4)*100)/#REF!</f>
        <v>#REF!</v>
      </c>
      <c r="H372" s="70" t="e">
        <f>+((+#REF!*4)*100)/#REF!</f>
        <v>#REF!</v>
      </c>
      <c r="I372" s="69"/>
      <c r="J372" s="167"/>
      <c r="K372" s="168"/>
      <c r="L372" s="168"/>
      <c r="M372" s="168"/>
      <c r="N372" s="169"/>
    </row>
    <row r="373" spans="2:14" ht="12.75">
      <c r="B373" s="177"/>
      <c r="D373" s="64"/>
      <c r="E373" s="70"/>
      <c r="F373" s="70" t="e">
        <f>+((+#REF!*4)*100)/#REF!</f>
        <v>#REF!</v>
      </c>
      <c r="G373" s="70" t="e">
        <f>+((+#REF!*4)*100)/#REF!</f>
        <v>#REF!</v>
      </c>
      <c r="H373" s="70" t="e">
        <f>+((+#REF!*4)*100)/#REF!</f>
        <v>#REF!</v>
      </c>
      <c r="I373" s="69"/>
      <c r="J373" s="167"/>
      <c r="K373" s="168"/>
      <c r="L373" s="168"/>
      <c r="M373" s="168"/>
      <c r="N373" s="169"/>
    </row>
    <row r="374" spans="2:14" ht="12.75">
      <c r="B374" s="177"/>
      <c r="D374" s="64"/>
      <c r="E374" s="70"/>
      <c r="F374" s="70" t="e">
        <f>+((+#REF!*4)*100)/#REF!</f>
        <v>#REF!</v>
      </c>
      <c r="G374" s="70" t="e">
        <f>+((+#REF!*4)*100)/#REF!</f>
        <v>#REF!</v>
      </c>
      <c r="H374" s="70" t="e">
        <f>+((+#REF!*4)*100)/#REF!</f>
        <v>#REF!</v>
      </c>
      <c r="I374" s="69"/>
      <c r="J374" s="167"/>
      <c r="K374" s="168"/>
      <c r="L374" s="168"/>
      <c r="M374" s="168"/>
      <c r="N374" s="169"/>
    </row>
    <row r="375" spans="2:14" ht="12.75">
      <c r="B375" s="177"/>
      <c r="D375" s="64"/>
      <c r="E375" s="70"/>
      <c r="F375" s="70" t="e">
        <f>+((+#REF!*4)*100)/#REF!</f>
        <v>#REF!</v>
      </c>
      <c r="G375" s="70" t="e">
        <f>+((+#REF!*4)*100)/#REF!</f>
        <v>#REF!</v>
      </c>
      <c r="H375" s="70" t="e">
        <f>+((+#REF!*4)*100)/#REF!</f>
        <v>#REF!</v>
      </c>
      <c r="I375" s="69"/>
      <c r="J375" s="167"/>
      <c r="K375" s="168"/>
      <c r="L375" s="168"/>
      <c r="M375" s="168"/>
      <c r="N375" s="169"/>
    </row>
    <row r="376" spans="2:14" ht="12.75">
      <c r="B376" s="177"/>
      <c r="D376" s="64"/>
      <c r="E376" s="70"/>
      <c r="F376" s="70" t="e">
        <f>+((+#REF!*4)*100)/#REF!</f>
        <v>#REF!</v>
      </c>
      <c r="G376" s="70" t="e">
        <f>+((+#REF!*4)*100)/#REF!</f>
        <v>#REF!</v>
      </c>
      <c r="H376" s="70" t="e">
        <f>+((+#REF!*4)*100)/#REF!</f>
        <v>#REF!</v>
      </c>
      <c r="I376" s="69"/>
      <c r="J376" s="167"/>
      <c r="K376" s="168"/>
      <c r="L376" s="168"/>
      <c r="M376" s="168"/>
      <c r="N376" s="169"/>
    </row>
    <row r="377" spans="2:14" ht="12.75">
      <c r="B377" s="177"/>
      <c r="D377" s="64"/>
      <c r="E377" s="70"/>
      <c r="F377" s="68"/>
      <c r="G377" s="68"/>
      <c r="H377" s="68"/>
      <c r="I377" s="69"/>
      <c r="J377" s="167"/>
      <c r="K377" s="168"/>
      <c r="L377" s="168"/>
      <c r="M377" s="168"/>
      <c r="N377" s="169"/>
    </row>
    <row r="378" spans="2:14" ht="12.75">
      <c r="B378" s="178"/>
      <c r="D378" s="71"/>
      <c r="E378" s="72"/>
      <c r="F378" s="73" t="e">
        <f>SUM(F359:F376)</f>
        <v>#REF!</v>
      </c>
      <c r="G378" s="73" t="e">
        <f>SUM(G359:G376)</f>
        <v>#REF!</v>
      </c>
      <c r="H378" s="73" t="e">
        <f>SUM(H359:H376)</f>
        <v>#REF!</v>
      </c>
      <c r="I378" s="69"/>
      <c r="J378" s="170"/>
      <c r="K378" s="171"/>
      <c r="L378" s="171"/>
      <c r="M378" s="171"/>
      <c r="N378" s="172"/>
    </row>
    <row r="379" spans="2:14" ht="12.75">
      <c r="B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2:14" ht="12.75">
      <c r="B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1:14" ht="12.75">
      <c r="A381" s="173" t="s">
        <v>359</v>
      </c>
      <c r="B381" s="173" t="s">
        <v>360</v>
      </c>
      <c r="C381" s="88"/>
      <c r="D381" s="175" t="s">
        <v>105</v>
      </c>
      <c r="E381" s="89" t="s">
        <v>106</v>
      </c>
      <c r="F381" s="89" t="s">
        <v>107</v>
      </c>
      <c r="G381" s="89" t="s">
        <v>108</v>
      </c>
      <c r="H381" s="89" t="s">
        <v>109</v>
      </c>
      <c r="I381" s="90"/>
      <c r="J381" s="175" t="s">
        <v>110</v>
      </c>
      <c r="K381" s="175"/>
      <c r="L381" s="175"/>
      <c r="M381" s="175"/>
      <c r="N381" s="175"/>
    </row>
    <row r="382" spans="1:14" ht="12.75">
      <c r="A382" s="174"/>
      <c r="B382" s="174"/>
      <c r="C382" s="88"/>
      <c r="D382" s="174"/>
      <c r="E382" s="91" t="s">
        <v>111</v>
      </c>
      <c r="F382" s="92"/>
      <c r="G382" s="92"/>
      <c r="H382" s="92"/>
      <c r="I382" s="93"/>
      <c r="J382" s="174"/>
      <c r="K382" s="174"/>
      <c r="L382" s="174"/>
      <c r="M382" s="174"/>
      <c r="N382" s="174"/>
    </row>
    <row r="383" spans="1:14" ht="12.75">
      <c r="A383" s="63">
        <v>16</v>
      </c>
      <c r="B383" s="176" t="s">
        <v>302</v>
      </c>
      <c r="C383" s="63"/>
      <c r="D383" s="64" t="s">
        <v>213</v>
      </c>
      <c r="E383" s="65">
        <v>45</v>
      </c>
      <c r="F383" s="66" t="s">
        <v>113</v>
      </c>
      <c r="G383" s="66" t="s">
        <v>113</v>
      </c>
      <c r="H383" s="66" t="s">
        <v>113</v>
      </c>
      <c r="I383" s="67"/>
      <c r="J383" s="164" t="s">
        <v>287</v>
      </c>
      <c r="K383" s="165"/>
      <c r="L383" s="165"/>
      <c r="M383" s="165"/>
      <c r="N383" s="166"/>
    </row>
    <row r="384" spans="2:14" ht="12.75">
      <c r="B384" s="177"/>
      <c r="D384" s="64" t="s">
        <v>282</v>
      </c>
      <c r="E384" s="70">
        <v>40</v>
      </c>
      <c r="F384" s="68" t="e">
        <f>+((+#REF!*4)*100)/#REF!</f>
        <v>#REF!</v>
      </c>
      <c r="G384" s="68" t="e">
        <f>+((+#REF!*4)*100)/#REF!</f>
        <v>#REF!</v>
      </c>
      <c r="H384" s="68" t="e">
        <f>+((+#REF!*4)*100)/#REF!</f>
        <v>#REF!</v>
      </c>
      <c r="I384" s="69"/>
      <c r="J384" s="167"/>
      <c r="K384" s="168"/>
      <c r="L384" s="168"/>
      <c r="M384" s="168"/>
      <c r="N384" s="169"/>
    </row>
    <row r="385" spans="2:14" ht="12.75">
      <c r="B385" s="177"/>
      <c r="D385" s="64" t="s">
        <v>280</v>
      </c>
      <c r="E385" s="70">
        <v>40</v>
      </c>
      <c r="F385" s="70" t="e">
        <f>+((+#REF!*4)*100)/#REF!</f>
        <v>#REF!</v>
      </c>
      <c r="G385" s="70" t="e">
        <f>+((+#REF!*4)*100)/#REF!</f>
        <v>#REF!</v>
      </c>
      <c r="H385" s="70" t="e">
        <f>+((+#REF!*4)*100)/#REF!</f>
        <v>#REF!</v>
      </c>
      <c r="I385" s="69"/>
      <c r="J385" s="167"/>
      <c r="K385" s="168"/>
      <c r="L385" s="168"/>
      <c r="M385" s="168"/>
      <c r="N385" s="169"/>
    </row>
    <row r="386" spans="2:14" ht="12.75">
      <c r="B386" s="177"/>
      <c r="D386" s="64"/>
      <c r="E386" s="70"/>
      <c r="F386" s="70" t="e">
        <f>+((+#REF!*4)*100)/#REF!</f>
        <v>#REF!</v>
      </c>
      <c r="G386" s="70" t="e">
        <f>+((+#REF!*4)*100)/#REF!</f>
        <v>#REF!</v>
      </c>
      <c r="H386" s="70" t="e">
        <f>+((+#REF!*4)*100)/#REF!</f>
        <v>#REF!</v>
      </c>
      <c r="I386" s="69"/>
      <c r="J386" s="167"/>
      <c r="K386" s="168"/>
      <c r="L386" s="168"/>
      <c r="M386" s="168"/>
      <c r="N386" s="169"/>
    </row>
    <row r="387" spans="2:14" ht="12.75">
      <c r="B387" s="177"/>
      <c r="D387" s="64"/>
      <c r="E387" s="70"/>
      <c r="F387" s="70" t="e">
        <f>+((+#REF!*4)*100)/#REF!</f>
        <v>#REF!</v>
      </c>
      <c r="G387" s="70" t="e">
        <f>+((+#REF!*4)*100)/#REF!</f>
        <v>#REF!</v>
      </c>
      <c r="H387" s="70" t="e">
        <f>+((+#REF!*4)*100)/#REF!</f>
        <v>#REF!</v>
      </c>
      <c r="I387" s="69"/>
      <c r="J387" s="167"/>
      <c r="K387" s="168"/>
      <c r="L387" s="168"/>
      <c r="M387" s="168"/>
      <c r="N387" s="169"/>
    </row>
    <row r="388" spans="2:14" ht="12.75">
      <c r="B388" s="177"/>
      <c r="D388" s="64"/>
      <c r="E388" s="70"/>
      <c r="F388" s="70" t="e">
        <f>+((+#REF!*4)*100)/#REF!</f>
        <v>#REF!</v>
      </c>
      <c r="G388" s="70" t="e">
        <f>+((+#REF!*4)*100)/#REF!</f>
        <v>#REF!</v>
      </c>
      <c r="H388" s="70" t="e">
        <f>+((+#REF!*4)*100)/#REF!</f>
        <v>#REF!</v>
      </c>
      <c r="I388" s="69"/>
      <c r="J388" s="167"/>
      <c r="K388" s="168"/>
      <c r="L388" s="168"/>
      <c r="M388" s="168"/>
      <c r="N388" s="169"/>
    </row>
    <row r="389" spans="2:14" ht="12.75">
      <c r="B389" s="177"/>
      <c r="D389" s="64"/>
      <c r="E389" s="70"/>
      <c r="F389" s="70" t="e">
        <f>+((+#REF!*4)*100)/#REF!</f>
        <v>#REF!</v>
      </c>
      <c r="G389" s="70" t="e">
        <f>+((+#REF!*4)*100)/#REF!</f>
        <v>#REF!</v>
      </c>
      <c r="H389" s="70" t="e">
        <f>+((+#REF!*4)*100)/#REF!</f>
        <v>#REF!</v>
      </c>
      <c r="I389" s="69"/>
      <c r="J389" s="167"/>
      <c r="K389" s="168"/>
      <c r="L389" s="168"/>
      <c r="M389" s="168"/>
      <c r="N389" s="169"/>
    </row>
    <row r="390" spans="2:14" ht="12.75">
      <c r="B390" s="177"/>
      <c r="D390" s="64"/>
      <c r="E390" s="70"/>
      <c r="F390" s="70" t="e">
        <f>+((+#REF!*4)*100)/#REF!</f>
        <v>#REF!</v>
      </c>
      <c r="G390" s="70" t="e">
        <f>+((+#REF!*4)*100)/#REF!</f>
        <v>#REF!</v>
      </c>
      <c r="H390" s="70" t="e">
        <f>+((+#REF!*4)*100)/#REF!</f>
        <v>#REF!</v>
      </c>
      <c r="I390" s="69"/>
      <c r="J390" s="167"/>
      <c r="K390" s="168"/>
      <c r="L390" s="168"/>
      <c r="M390" s="168"/>
      <c r="N390" s="169"/>
    </row>
    <row r="391" spans="2:14" ht="12.75">
      <c r="B391" s="177"/>
      <c r="D391" s="64"/>
      <c r="E391" s="70"/>
      <c r="F391" s="70" t="e">
        <f>+((+#REF!*4)*100)/#REF!</f>
        <v>#REF!</v>
      </c>
      <c r="G391" s="70" t="e">
        <f>+((+#REF!*4)*100)/#REF!</f>
        <v>#REF!</v>
      </c>
      <c r="H391" s="70" t="e">
        <f>+((+#REF!*4)*100)/#REF!</f>
        <v>#REF!</v>
      </c>
      <c r="I391" s="69"/>
      <c r="J391" s="167"/>
      <c r="K391" s="168"/>
      <c r="L391" s="168"/>
      <c r="M391" s="168"/>
      <c r="N391" s="169"/>
    </row>
    <row r="392" spans="2:14" ht="12.75">
      <c r="B392" s="177"/>
      <c r="D392" s="64"/>
      <c r="E392" s="70"/>
      <c r="F392" s="70" t="e">
        <f>+((+#REF!*4)*100)/#REF!</f>
        <v>#REF!</v>
      </c>
      <c r="G392" s="70" t="e">
        <f>+((+#REF!*4)*100)/#REF!</f>
        <v>#REF!</v>
      </c>
      <c r="H392" s="70" t="e">
        <f>+((+#REF!*4)*100)/#REF!</f>
        <v>#REF!</v>
      </c>
      <c r="I392" s="69"/>
      <c r="J392" s="167"/>
      <c r="K392" s="168"/>
      <c r="L392" s="168"/>
      <c r="M392" s="168"/>
      <c r="N392" s="169"/>
    </row>
    <row r="393" spans="2:14" ht="12.75">
      <c r="B393" s="177"/>
      <c r="D393" s="64"/>
      <c r="E393" s="70"/>
      <c r="F393" s="70" t="e">
        <f>+((+#REF!*4)*100)/#REF!</f>
        <v>#REF!</v>
      </c>
      <c r="G393" s="70" t="e">
        <f>+((+#REF!*4)*100)/#REF!</f>
        <v>#REF!</v>
      </c>
      <c r="H393" s="70" t="e">
        <f>+((+#REF!*4)*100)/#REF!</f>
        <v>#REF!</v>
      </c>
      <c r="I393" s="69"/>
      <c r="J393" s="167"/>
      <c r="K393" s="168"/>
      <c r="L393" s="168"/>
      <c r="M393" s="168"/>
      <c r="N393" s="169"/>
    </row>
    <row r="394" spans="2:14" ht="12.75">
      <c r="B394" s="177"/>
      <c r="D394" s="64"/>
      <c r="E394" s="70"/>
      <c r="F394" s="70" t="e">
        <f>+((+#REF!*4)*100)/#REF!</f>
        <v>#REF!</v>
      </c>
      <c r="G394" s="70" t="e">
        <f>+((+#REF!*4)*100)/#REF!</f>
        <v>#REF!</v>
      </c>
      <c r="H394" s="70" t="e">
        <f>+((+#REF!*4)*100)/#REF!</f>
        <v>#REF!</v>
      </c>
      <c r="I394" s="69"/>
      <c r="J394" s="167"/>
      <c r="K394" s="168"/>
      <c r="L394" s="168"/>
      <c r="M394" s="168"/>
      <c r="N394" s="169"/>
    </row>
    <row r="395" spans="2:14" ht="12.75">
      <c r="B395" s="177"/>
      <c r="D395" s="64"/>
      <c r="E395" s="70"/>
      <c r="F395" s="70" t="e">
        <f>+((+#REF!*4)*100)/#REF!</f>
        <v>#REF!</v>
      </c>
      <c r="G395" s="70" t="e">
        <f>+((+#REF!*4)*100)/#REF!</f>
        <v>#REF!</v>
      </c>
      <c r="H395" s="70" t="e">
        <f>+((+#REF!*4)*100)/#REF!</f>
        <v>#REF!</v>
      </c>
      <c r="I395" s="69"/>
      <c r="J395" s="167"/>
      <c r="K395" s="168"/>
      <c r="L395" s="168"/>
      <c r="M395" s="168"/>
      <c r="N395" s="169"/>
    </row>
    <row r="396" spans="2:14" ht="12.75">
      <c r="B396" s="177"/>
      <c r="D396" s="64"/>
      <c r="E396" s="70"/>
      <c r="F396" s="70" t="e">
        <f>+((+#REF!*4)*100)/#REF!</f>
        <v>#REF!</v>
      </c>
      <c r="G396" s="70" t="e">
        <f>+((+#REF!*4)*100)/#REF!</f>
        <v>#REF!</v>
      </c>
      <c r="H396" s="70" t="e">
        <f>+((+#REF!*4)*100)/#REF!</f>
        <v>#REF!</v>
      </c>
      <c r="I396" s="69"/>
      <c r="J396" s="167"/>
      <c r="K396" s="168"/>
      <c r="L396" s="168"/>
      <c r="M396" s="168"/>
      <c r="N396" s="169"/>
    </row>
    <row r="397" spans="2:14" ht="12.75">
      <c r="B397" s="177"/>
      <c r="D397" s="64"/>
      <c r="E397" s="70"/>
      <c r="F397" s="70" t="e">
        <f>+((+#REF!*4)*100)/#REF!</f>
        <v>#REF!</v>
      </c>
      <c r="G397" s="70" t="e">
        <f>+((+#REF!*4)*100)/#REF!</f>
        <v>#REF!</v>
      </c>
      <c r="H397" s="70" t="e">
        <f>+((+#REF!*4)*100)/#REF!</f>
        <v>#REF!</v>
      </c>
      <c r="I397" s="69"/>
      <c r="J397" s="167"/>
      <c r="K397" s="168"/>
      <c r="L397" s="168"/>
      <c r="M397" s="168"/>
      <c r="N397" s="169"/>
    </row>
    <row r="398" spans="2:14" ht="12.75">
      <c r="B398" s="177"/>
      <c r="D398" s="64"/>
      <c r="E398" s="70"/>
      <c r="F398" s="70" t="e">
        <f>+((+#REF!*4)*100)/#REF!</f>
        <v>#REF!</v>
      </c>
      <c r="G398" s="70" t="e">
        <f>+((+#REF!*4)*100)/#REF!</f>
        <v>#REF!</v>
      </c>
      <c r="H398" s="70" t="e">
        <f>+((+#REF!*4)*100)/#REF!</f>
        <v>#REF!</v>
      </c>
      <c r="I398" s="69"/>
      <c r="J398" s="167"/>
      <c r="K398" s="168"/>
      <c r="L398" s="168"/>
      <c r="M398" s="168"/>
      <c r="N398" s="169"/>
    </row>
    <row r="399" spans="2:14" ht="12.75">
      <c r="B399" s="177"/>
      <c r="D399" s="64"/>
      <c r="E399" s="70"/>
      <c r="F399" s="70" t="e">
        <f>+((+#REF!*4)*100)/#REF!</f>
        <v>#REF!</v>
      </c>
      <c r="G399" s="70" t="e">
        <f>+((+#REF!*4)*100)/#REF!</f>
        <v>#REF!</v>
      </c>
      <c r="H399" s="70" t="e">
        <f>+((+#REF!*4)*100)/#REF!</f>
        <v>#REF!</v>
      </c>
      <c r="I399" s="69"/>
      <c r="J399" s="167"/>
      <c r="K399" s="168"/>
      <c r="L399" s="168"/>
      <c r="M399" s="168"/>
      <c r="N399" s="169"/>
    </row>
    <row r="400" spans="2:14" ht="12.75">
      <c r="B400" s="177"/>
      <c r="D400" s="64"/>
      <c r="E400" s="70"/>
      <c r="F400" s="70" t="e">
        <f>+((+#REF!*4)*100)/#REF!</f>
        <v>#REF!</v>
      </c>
      <c r="G400" s="70" t="e">
        <f>+((+#REF!*4)*100)/#REF!</f>
        <v>#REF!</v>
      </c>
      <c r="H400" s="70" t="e">
        <f>+((+#REF!*4)*100)/#REF!</f>
        <v>#REF!</v>
      </c>
      <c r="I400" s="69"/>
      <c r="J400" s="167"/>
      <c r="K400" s="168"/>
      <c r="L400" s="168"/>
      <c r="M400" s="168"/>
      <c r="N400" s="169"/>
    </row>
    <row r="401" spans="2:14" ht="12.75">
      <c r="B401" s="177"/>
      <c r="D401" s="64"/>
      <c r="E401" s="70"/>
      <c r="F401" s="70" t="e">
        <f>+((+#REF!*4)*100)/#REF!</f>
        <v>#REF!</v>
      </c>
      <c r="G401" s="70" t="e">
        <f>+((+#REF!*4)*100)/#REF!</f>
        <v>#REF!</v>
      </c>
      <c r="H401" s="70" t="e">
        <f>+((+#REF!*4)*100)/#REF!</f>
        <v>#REF!</v>
      </c>
      <c r="I401" s="69"/>
      <c r="J401" s="167"/>
      <c r="K401" s="168"/>
      <c r="L401" s="168"/>
      <c r="M401" s="168"/>
      <c r="N401" s="169"/>
    </row>
    <row r="402" spans="2:14" ht="12.75">
      <c r="B402" s="177"/>
      <c r="D402" s="64"/>
      <c r="E402" s="70"/>
      <c r="F402" s="68"/>
      <c r="G402" s="68"/>
      <c r="H402" s="68"/>
      <c r="I402" s="69"/>
      <c r="J402" s="167"/>
      <c r="K402" s="168"/>
      <c r="L402" s="168"/>
      <c r="M402" s="168"/>
      <c r="N402" s="169"/>
    </row>
    <row r="403" spans="2:14" ht="12.75">
      <c r="B403" s="178"/>
      <c r="D403" s="71"/>
      <c r="E403" s="72"/>
      <c r="F403" s="73" t="e">
        <f>SUM(F384:F401)</f>
        <v>#REF!</v>
      </c>
      <c r="G403" s="73" t="e">
        <f>SUM(G384:G401)</f>
        <v>#REF!</v>
      </c>
      <c r="H403" s="73" t="e">
        <f>SUM(H384:H401)</f>
        <v>#REF!</v>
      </c>
      <c r="I403" s="69"/>
      <c r="J403" s="170"/>
      <c r="K403" s="171"/>
      <c r="L403" s="171"/>
      <c r="M403" s="171"/>
      <c r="N403" s="172"/>
    </row>
    <row r="404" spans="2:14" ht="12.75">
      <c r="B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2:14" ht="12.75">
      <c r="B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1:14" ht="12.75">
      <c r="A406" s="173" t="s">
        <v>359</v>
      </c>
      <c r="B406" s="173" t="s">
        <v>360</v>
      </c>
      <c r="C406" s="88"/>
      <c r="D406" s="175" t="s">
        <v>105</v>
      </c>
      <c r="E406" s="89" t="s">
        <v>106</v>
      </c>
      <c r="F406" s="89" t="s">
        <v>107</v>
      </c>
      <c r="G406" s="89" t="s">
        <v>108</v>
      </c>
      <c r="H406" s="89" t="s">
        <v>109</v>
      </c>
      <c r="I406" s="90"/>
      <c r="J406" s="175" t="s">
        <v>110</v>
      </c>
      <c r="K406" s="175"/>
      <c r="L406" s="175"/>
      <c r="M406" s="175"/>
      <c r="N406" s="175"/>
    </row>
    <row r="407" spans="1:14" ht="12.75">
      <c r="A407" s="174"/>
      <c r="B407" s="174"/>
      <c r="C407" s="88"/>
      <c r="D407" s="174"/>
      <c r="E407" s="91" t="s">
        <v>111</v>
      </c>
      <c r="F407" s="92"/>
      <c r="G407" s="92"/>
      <c r="H407" s="92"/>
      <c r="I407" s="93"/>
      <c r="J407" s="174"/>
      <c r="K407" s="174"/>
      <c r="L407" s="174"/>
      <c r="M407" s="174"/>
      <c r="N407" s="174"/>
    </row>
    <row r="408" spans="1:14" ht="12.75">
      <c r="A408" s="63">
        <v>17</v>
      </c>
      <c r="B408" s="176" t="s">
        <v>303</v>
      </c>
      <c r="C408" s="63"/>
      <c r="D408" s="64" t="s">
        <v>280</v>
      </c>
      <c r="E408" s="65">
        <v>40</v>
      </c>
      <c r="F408" s="66" t="s">
        <v>113</v>
      </c>
      <c r="G408" s="66" t="s">
        <v>113</v>
      </c>
      <c r="H408" s="66" t="s">
        <v>113</v>
      </c>
      <c r="I408" s="67"/>
      <c r="J408" s="164" t="s">
        <v>281</v>
      </c>
      <c r="K408" s="165"/>
      <c r="L408" s="165"/>
      <c r="M408" s="165"/>
      <c r="N408" s="166"/>
    </row>
    <row r="409" spans="2:14" ht="12.75">
      <c r="B409" s="177"/>
      <c r="D409" s="64" t="s">
        <v>283</v>
      </c>
      <c r="E409" s="70">
        <v>40</v>
      </c>
      <c r="F409" s="68" t="e">
        <f>+((+#REF!*4)*100)/#REF!</f>
        <v>#REF!</v>
      </c>
      <c r="G409" s="68" t="e">
        <f>+((+#REF!*4)*100)/#REF!</f>
        <v>#REF!</v>
      </c>
      <c r="H409" s="68" t="e">
        <f>+((+#REF!*4)*100)/#REF!</f>
        <v>#REF!</v>
      </c>
      <c r="I409" s="69"/>
      <c r="J409" s="167"/>
      <c r="K409" s="168"/>
      <c r="L409" s="168"/>
      <c r="M409" s="168"/>
      <c r="N409" s="169"/>
    </row>
    <row r="410" spans="2:14" ht="12.75">
      <c r="B410" s="177"/>
      <c r="D410" s="64" t="s">
        <v>119</v>
      </c>
      <c r="E410" s="70">
        <v>10</v>
      </c>
      <c r="F410" s="70" t="e">
        <f>+((+#REF!*4)*100)/#REF!</f>
        <v>#REF!</v>
      </c>
      <c r="G410" s="70" t="e">
        <f>+((+#REF!*4)*100)/#REF!</f>
        <v>#REF!</v>
      </c>
      <c r="H410" s="70" t="e">
        <f>+((+#REF!*4)*100)/#REF!</f>
        <v>#REF!</v>
      </c>
      <c r="I410" s="69"/>
      <c r="J410" s="167"/>
      <c r="K410" s="168"/>
      <c r="L410" s="168"/>
      <c r="M410" s="168"/>
      <c r="N410" s="169"/>
    </row>
    <row r="411" spans="2:14" ht="12.75">
      <c r="B411" s="177"/>
      <c r="D411" s="64"/>
      <c r="E411" s="70"/>
      <c r="F411" s="70" t="e">
        <f>+((+#REF!*4)*100)/#REF!</f>
        <v>#REF!</v>
      </c>
      <c r="G411" s="70" t="e">
        <f>+((+#REF!*4)*100)/#REF!</f>
        <v>#REF!</v>
      </c>
      <c r="H411" s="70" t="e">
        <f>+((+#REF!*4)*100)/#REF!</f>
        <v>#REF!</v>
      </c>
      <c r="I411" s="69"/>
      <c r="J411" s="167"/>
      <c r="K411" s="168"/>
      <c r="L411" s="168"/>
      <c r="M411" s="168"/>
      <c r="N411" s="169"/>
    </row>
    <row r="412" spans="2:14" ht="12.75">
      <c r="B412" s="177"/>
      <c r="D412" s="64"/>
      <c r="E412" s="70"/>
      <c r="F412" s="70" t="e">
        <f>+((+#REF!*4)*100)/#REF!</f>
        <v>#REF!</v>
      </c>
      <c r="G412" s="70" t="e">
        <f>+((+#REF!*4)*100)/#REF!</f>
        <v>#REF!</v>
      </c>
      <c r="H412" s="70" t="e">
        <f>+((+#REF!*4)*100)/#REF!</f>
        <v>#REF!</v>
      </c>
      <c r="I412" s="69"/>
      <c r="J412" s="167"/>
      <c r="K412" s="168"/>
      <c r="L412" s="168"/>
      <c r="M412" s="168"/>
      <c r="N412" s="169"/>
    </row>
    <row r="413" spans="2:14" ht="12.75">
      <c r="B413" s="177"/>
      <c r="D413" s="64"/>
      <c r="E413" s="70"/>
      <c r="F413" s="70" t="e">
        <f>+((+#REF!*4)*100)/#REF!</f>
        <v>#REF!</v>
      </c>
      <c r="G413" s="70" t="e">
        <f>+((+#REF!*4)*100)/#REF!</f>
        <v>#REF!</v>
      </c>
      <c r="H413" s="70" t="e">
        <f>+((+#REF!*4)*100)/#REF!</f>
        <v>#REF!</v>
      </c>
      <c r="I413" s="69"/>
      <c r="J413" s="167"/>
      <c r="K413" s="168"/>
      <c r="L413" s="168"/>
      <c r="M413" s="168"/>
      <c r="N413" s="169"/>
    </row>
    <row r="414" spans="2:14" ht="12.75">
      <c r="B414" s="177"/>
      <c r="D414" s="64"/>
      <c r="E414" s="70"/>
      <c r="F414" s="70" t="e">
        <f>+((+#REF!*4)*100)/#REF!</f>
        <v>#REF!</v>
      </c>
      <c r="G414" s="70" t="e">
        <f>+((+#REF!*4)*100)/#REF!</f>
        <v>#REF!</v>
      </c>
      <c r="H414" s="70" t="e">
        <f>+((+#REF!*4)*100)/#REF!</f>
        <v>#REF!</v>
      </c>
      <c r="I414" s="69"/>
      <c r="J414" s="167"/>
      <c r="K414" s="168"/>
      <c r="L414" s="168"/>
      <c r="M414" s="168"/>
      <c r="N414" s="169"/>
    </row>
    <row r="415" spans="2:14" ht="12.75">
      <c r="B415" s="177"/>
      <c r="D415" s="64"/>
      <c r="E415" s="70"/>
      <c r="F415" s="70" t="e">
        <f>+((+#REF!*4)*100)/#REF!</f>
        <v>#REF!</v>
      </c>
      <c r="G415" s="70" t="e">
        <f>+((+#REF!*4)*100)/#REF!</f>
        <v>#REF!</v>
      </c>
      <c r="H415" s="70" t="e">
        <f>+((+#REF!*4)*100)/#REF!</f>
        <v>#REF!</v>
      </c>
      <c r="I415" s="69"/>
      <c r="J415" s="167"/>
      <c r="K415" s="168"/>
      <c r="L415" s="168"/>
      <c r="M415" s="168"/>
      <c r="N415" s="169"/>
    </row>
    <row r="416" spans="2:14" ht="12.75">
      <c r="B416" s="177"/>
      <c r="D416" s="64"/>
      <c r="E416" s="70"/>
      <c r="F416" s="70" t="e">
        <f>+((+#REF!*4)*100)/#REF!</f>
        <v>#REF!</v>
      </c>
      <c r="G416" s="70" t="e">
        <f>+((+#REF!*4)*100)/#REF!</f>
        <v>#REF!</v>
      </c>
      <c r="H416" s="70" t="e">
        <f>+((+#REF!*4)*100)/#REF!</f>
        <v>#REF!</v>
      </c>
      <c r="I416" s="69"/>
      <c r="J416" s="167"/>
      <c r="K416" s="168"/>
      <c r="L416" s="168"/>
      <c r="M416" s="168"/>
      <c r="N416" s="169"/>
    </row>
    <row r="417" spans="2:14" ht="12.75">
      <c r="B417" s="177"/>
      <c r="D417" s="64"/>
      <c r="E417" s="70"/>
      <c r="F417" s="70" t="e">
        <f>+((+#REF!*4)*100)/#REF!</f>
        <v>#REF!</v>
      </c>
      <c r="G417" s="70" t="e">
        <f>+((+#REF!*4)*100)/#REF!</f>
        <v>#REF!</v>
      </c>
      <c r="H417" s="70" t="e">
        <f>+((+#REF!*4)*100)/#REF!</f>
        <v>#REF!</v>
      </c>
      <c r="I417" s="69"/>
      <c r="J417" s="167"/>
      <c r="K417" s="168"/>
      <c r="L417" s="168"/>
      <c r="M417" s="168"/>
      <c r="N417" s="169"/>
    </row>
    <row r="418" spans="2:14" ht="12.75">
      <c r="B418" s="177"/>
      <c r="D418" s="64"/>
      <c r="E418" s="70"/>
      <c r="F418" s="70" t="e">
        <f>+((+#REF!*4)*100)/#REF!</f>
        <v>#REF!</v>
      </c>
      <c r="G418" s="70" t="e">
        <f>+((+#REF!*4)*100)/#REF!</f>
        <v>#REF!</v>
      </c>
      <c r="H418" s="70" t="e">
        <f>+((+#REF!*4)*100)/#REF!</f>
        <v>#REF!</v>
      </c>
      <c r="I418" s="69"/>
      <c r="J418" s="167"/>
      <c r="K418" s="168"/>
      <c r="L418" s="168"/>
      <c r="M418" s="168"/>
      <c r="N418" s="169"/>
    </row>
    <row r="419" spans="2:14" ht="12.75">
      <c r="B419" s="177"/>
      <c r="D419" s="64"/>
      <c r="E419" s="70"/>
      <c r="F419" s="70" t="e">
        <f>+((+#REF!*4)*100)/#REF!</f>
        <v>#REF!</v>
      </c>
      <c r="G419" s="70" t="e">
        <f>+((+#REF!*4)*100)/#REF!</f>
        <v>#REF!</v>
      </c>
      <c r="H419" s="70" t="e">
        <f>+((+#REF!*4)*100)/#REF!</f>
        <v>#REF!</v>
      </c>
      <c r="I419" s="69"/>
      <c r="J419" s="167"/>
      <c r="K419" s="168"/>
      <c r="L419" s="168"/>
      <c r="M419" s="168"/>
      <c r="N419" s="169"/>
    </row>
    <row r="420" spans="2:14" ht="12.75">
      <c r="B420" s="177"/>
      <c r="D420" s="64"/>
      <c r="E420" s="70"/>
      <c r="F420" s="70" t="e">
        <f>+((+#REF!*4)*100)/#REF!</f>
        <v>#REF!</v>
      </c>
      <c r="G420" s="70" t="e">
        <f>+((+#REF!*4)*100)/#REF!</f>
        <v>#REF!</v>
      </c>
      <c r="H420" s="70" t="e">
        <f>+((+#REF!*4)*100)/#REF!</f>
        <v>#REF!</v>
      </c>
      <c r="I420" s="69"/>
      <c r="J420" s="167"/>
      <c r="K420" s="168"/>
      <c r="L420" s="168"/>
      <c r="M420" s="168"/>
      <c r="N420" s="169"/>
    </row>
    <row r="421" spans="2:14" ht="12.75">
      <c r="B421" s="177"/>
      <c r="D421" s="64"/>
      <c r="E421" s="70"/>
      <c r="F421" s="70" t="e">
        <f>+((+#REF!*4)*100)/#REF!</f>
        <v>#REF!</v>
      </c>
      <c r="G421" s="70" t="e">
        <f>+((+#REF!*4)*100)/#REF!</f>
        <v>#REF!</v>
      </c>
      <c r="H421" s="70" t="e">
        <f>+((+#REF!*4)*100)/#REF!</f>
        <v>#REF!</v>
      </c>
      <c r="I421" s="69"/>
      <c r="J421" s="167"/>
      <c r="K421" s="168"/>
      <c r="L421" s="168"/>
      <c r="M421" s="168"/>
      <c r="N421" s="169"/>
    </row>
    <row r="422" spans="2:14" ht="12.75">
      <c r="B422" s="177"/>
      <c r="D422" s="64"/>
      <c r="E422" s="70"/>
      <c r="F422" s="70" t="e">
        <f>+((+#REF!*4)*100)/#REF!</f>
        <v>#REF!</v>
      </c>
      <c r="G422" s="70" t="e">
        <f>+((+#REF!*4)*100)/#REF!</f>
        <v>#REF!</v>
      </c>
      <c r="H422" s="70" t="e">
        <f>+((+#REF!*4)*100)/#REF!</f>
        <v>#REF!</v>
      </c>
      <c r="I422" s="69"/>
      <c r="J422" s="167"/>
      <c r="K422" s="168"/>
      <c r="L422" s="168"/>
      <c r="M422" s="168"/>
      <c r="N422" s="169"/>
    </row>
    <row r="423" spans="2:14" ht="12.75">
      <c r="B423" s="177"/>
      <c r="D423" s="64"/>
      <c r="E423" s="70"/>
      <c r="F423" s="70" t="e">
        <f>+((+#REF!*4)*100)/#REF!</f>
        <v>#REF!</v>
      </c>
      <c r="G423" s="70" t="e">
        <f>+((+#REF!*4)*100)/#REF!</f>
        <v>#REF!</v>
      </c>
      <c r="H423" s="70" t="e">
        <f>+((+#REF!*4)*100)/#REF!</f>
        <v>#REF!</v>
      </c>
      <c r="I423" s="69"/>
      <c r="J423" s="167"/>
      <c r="K423" s="168"/>
      <c r="L423" s="168"/>
      <c r="M423" s="168"/>
      <c r="N423" s="169"/>
    </row>
    <row r="424" spans="2:14" ht="12.75">
      <c r="B424" s="177"/>
      <c r="D424" s="64"/>
      <c r="E424" s="70"/>
      <c r="F424" s="70" t="e">
        <f>+((+#REF!*4)*100)/#REF!</f>
        <v>#REF!</v>
      </c>
      <c r="G424" s="70" t="e">
        <f>+((+#REF!*4)*100)/#REF!</f>
        <v>#REF!</v>
      </c>
      <c r="H424" s="70" t="e">
        <f>+((+#REF!*4)*100)/#REF!</f>
        <v>#REF!</v>
      </c>
      <c r="I424" s="69"/>
      <c r="J424" s="167"/>
      <c r="K424" s="168"/>
      <c r="L424" s="168"/>
      <c r="M424" s="168"/>
      <c r="N424" s="169"/>
    </row>
    <row r="425" spans="2:14" ht="12.75">
      <c r="B425" s="177"/>
      <c r="D425" s="64"/>
      <c r="E425" s="70"/>
      <c r="F425" s="70" t="e">
        <f>+((+#REF!*4)*100)/#REF!</f>
        <v>#REF!</v>
      </c>
      <c r="G425" s="70" t="e">
        <f>+((+#REF!*4)*100)/#REF!</f>
        <v>#REF!</v>
      </c>
      <c r="H425" s="70" t="e">
        <f>+((+#REF!*4)*100)/#REF!</f>
        <v>#REF!</v>
      </c>
      <c r="I425" s="69"/>
      <c r="J425" s="167"/>
      <c r="K425" s="168"/>
      <c r="L425" s="168"/>
      <c r="M425" s="168"/>
      <c r="N425" s="169"/>
    </row>
    <row r="426" spans="2:14" ht="12.75">
      <c r="B426" s="177"/>
      <c r="D426" s="64"/>
      <c r="E426" s="70"/>
      <c r="F426" s="70" t="e">
        <f>+((+#REF!*4)*100)/#REF!</f>
        <v>#REF!</v>
      </c>
      <c r="G426" s="70" t="e">
        <f>+((+#REF!*4)*100)/#REF!</f>
        <v>#REF!</v>
      </c>
      <c r="H426" s="70" t="e">
        <f>+((+#REF!*4)*100)/#REF!</f>
        <v>#REF!</v>
      </c>
      <c r="I426" s="69"/>
      <c r="J426" s="167"/>
      <c r="K426" s="168"/>
      <c r="L426" s="168"/>
      <c r="M426" s="168"/>
      <c r="N426" s="169"/>
    </row>
    <row r="427" spans="2:14" ht="12.75">
      <c r="B427" s="177"/>
      <c r="D427" s="64"/>
      <c r="E427" s="70"/>
      <c r="F427" s="68"/>
      <c r="G427" s="68"/>
      <c r="H427" s="68"/>
      <c r="I427" s="69"/>
      <c r="J427" s="167"/>
      <c r="K427" s="168"/>
      <c r="L427" s="168"/>
      <c r="M427" s="168"/>
      <c r="N427" s="169"/>
    </row>
    <row r="428" spans="2:14" ht="12.75">
      <c r="B428" s="178"/>
      <c r="D428" s="71"/>
      <c r="E428" s="72"/>
      <c r="F428" s="73" t="e">
        <f>SUM(F409:F426)</f>
        <v>#REF!</v>
      </c>
      <c r="G428" s="73" t="e">
        <f>SUM(G409:G426)</f>
        <v>#REF!</v>
      </c>
      <c r="H428" s="73" t="e">
        <f>SUM(H409:H426)</f>
        <v>#REF!</v>
      </c>
      <c r="I428" s="69"/>
      <c r="J428" s="170"/>
      <c r="K428" s="171"/>
      <c r="L428" s="171"/>
      <c r="M428" s="171"/>
      <c r="N428" s="172"/>
    </row>
    <row r="429" spans="2:14" ht="12.75">
      <c r="B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2:14" ht="12.75">
      <c r="B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4" ht="12.75">
      <c r="A431" s="173" t="s">
        <v>359</v>
      </c>
      <c r="B431" s="173" t="s">
        <v>360</v>
      </c>
      <c r="C431" s="88"/>
      <c r="D431" s="175" t="s">
        <v>105</v>
      </c>
      <c r="E431" s="89" t="s">
        <v>106</v>
      </c>
      <c r="F431" s="89" t="s">
        <v>107</v>
      </c>
      <c r="G431" s="89" t="s">
        <v>108</v>
      </c>
      <c r="H431" s="89" t="s">
        <v>109</v>
      </c>
      <c r="I431" s="90"/>
      <c r="J431" s="175" t="s">
        <v>110</v>
      </c>
      <c r="K431" s="175"/>
      <c r="L431" s="175"/>
      <c r="M431" s="175"/>
      <c r="N431" s="175"/>
    </row>
    <row r="432" spans="1:14" ht="12.75">
      <c r="A432" s="174"/>
      <c r="B432" s="174"/>
      <c r="C432" s="88"/>
      <c r="D432" s="174"/>
      <c r="E432" s="91" t="s">
        <v>111</v>
      </c>
      <c r="F432" s="92"/>
      <c r="G432" s="92"/>
      <c r="H432" s="92"/>
      <c r="I432" s="93"/>
      <c r="J432" s="174"/>
      <c r="K432" s="174"/>
      <c r="L432" s="174"/>
      <c r="M432" s="174"/>
      <c r="N432" s="174"/>
    </row>
    <row r="433" spans="1:14" ht="12.75">
      <c r="A433" s="63">
        <v>18</v>
      </c>
      <c r="B433" s="176" t="s">
        <v>304</v>
      </c>
      <c r="C433" s="63"/>
      <c r="D433" s="64" t="s">
        <v>280</v>
      </c>
      <c r="E433" s="65">
        <v>40</v>
      </c>
      <c r="F433" s="66" t="s">
        <v>113</v>
      </c>
      <c r="G433" s="66" t="s">
        <v>113</v>
      </c>
      <c r="H433" s="66" t="s">
        <v>113</v>
      </c>
      <c r="I433" s="67"/>
      <c r="J433" s="164" t="s">
        <v>287</v>
      </c>
      <c r="K433" s="165"/>
      <c r="L433" s="165"/>
      <c r="M433" s="165"/>
      <c r="N433" s="166"/>
    </row>
    <row r="434" spans="2:14" ht="12.75">
      <c r="B434" s="177"/>
      <c r="D434" s="64" t="s">
        <v>213</v>
      </c>
      <c r="E434" s="70">
        <v>45</v>
      </c>
      <c r="F434" s="68" t="e">
        <f>+((+#REF!*4)*100)/#REF!</f>
        <v>#REF!</v>
      </c>
      <c r="G434" s="68" t="e">
        <f>+((+#REF!*4)*100)/#REF!</f>
        <v>#REF!</v>
      </c>
      <c r="H434" s="68" t="e">
        <f>+((+#REF!*4)*100)/#REF!</f>
        <v>#REF!</v>
      </c>
      <c r="I434" s="69"/>
      <c r="J434" s="167"/>
      <c r="K434" s="168"/>
      <c r="L434" s="168"/>
      <c r="M434" s="168"/>
      <c r="N434" s="169"/>
    </row>
    <row r="435" spans="2:14" ht="12.75">
      <c r="B435" s="177"/>
      <c r="D435" s="64" t="s">
        <v>305</v>
      </c>
      <c r="E435" s="70">
        <v>80</v>
      </c>
      <c r="F435" s="70" t="e">
        <f>+((+#REF!*4)*100)/#REF!</f>
        <v>#REF!</v>
      </c>
      <c r="G435" s="70" t="e">
        <f>+((+#REF!*4)*100)/#REF!</f>
        <v>#REF!</v>
      </c>
      <c r="H435" s="70" t="e">
        <f>+((+#REF!*4)*100)/#REF!</f>
        <v>#REF!</v>
      </c>
      <c r="I435" s="69"/>
      <c r="J435" s="167"/>
      <c r="K435" s="168"/>
      <c r="L435" s="168"/>
      <c r="M435" s="168"/>
      <c r="N435" s="169"/>
    </row>
    <row r="436" spans="2:14" ht="12.75">
      <c r="B436" s="177"/>
      <c r="D436" s="64"/>
      <c r="E436" s="70"/>
      <c r="F436" s="70" t="e">
        <f>+((+#REF!*4)*100)/#REF!</f>
        <v>#REF!</v>
      </c>
      <c r="G436" s="70" t="e">
        <f>+((+#REF!*4)*100)/#REF!</f>
        <v>#REF!</v>
      </c>
      <c r="H436" s="70" t="e">
        <f>+((+#REF!*4)*100)/#REF!</f>
        <v>#REF!</v>
      </c>
      <c r="I436" s="69"/>
      <c r="J436" s="167"/>
      <c r="K436" s="168"/>
      <c r="L436" s="168"/>
      <c r="M436" s="168"/>
      <c r="N436" s="169"/>
    </row>
    <row r="437" spans="2:14" ht="12.75">
      <c r="B437" s="177"/>
      <c r="D437" s="64"/>
      <c r="E437" s="70"/>
      <c r="F437" s="70" t="e">
        <f>+((+#REF!*4)*100)/#REF!</f>
        <v>#REF!</v>
      </c>
      <c r="G437" s="70" t="e">
        <f>+((+#REF!*4)*100)/#REF!</f>
        <v>#REF!</v>
      </c>
      <c r="H437" s="70" t="e">
        <f>+((+#REF!*4)*100)/#REF!</f>
        <v>#REF!</v>
      </c>
      <c r="I437" s="69"/>
      <c r="J437" s="167"/>
      <c r="K437" s="168"/>
      <c r="L437" s="168"/>
      <c r="M437" s="168"/>
      <c r="N437" s="169"/>
    </row>
    <row r="438" spans="2:14" ht="12.75">
      <c r="B438" s="177"/>
      <c r="D438" s="64"/>
      <c r="E438" s="70"/>
      <c r="F438" s="70" t="e">
        <f>+((+#REF!*4)*100)/#REF!</f>
        <v>#REF!</v>
      </c>
      <c r="G438" s="70" t="e">
        <f>+((+#REF!*4)*100)/#REF!</f>
        <v>#REF!</v>
      </c>
      <c r="H438" s="70" t="e">
        <f>+((+#REF!*4)*100)/#REF!</f>
        <v>#REF!</v>
      </c>
      <c r="I438" s="69"/>
      <c r="J438" s="167"/>
      <c r="K438" s="168"/>
      <c r="L438" s="168"/>
      <c r="M438" s="168"/>
      <c r="N438" s="169"/>
    </row>
    <row r="439" spans="2:14" ht="12.75">
      <c r="B439" s="177"/>
      <c r="D439" s="64"/>
      <c r="E439" s="70"/>
      <c r="F439" s="70" t="e">
        <f>+((+#REF!*4)*100)/#REF!</f>
        <v>#REF!</v>
      </c>
      <c r="G439" s="70" t="e">
        <f>+((+#REF!*4)*100)/#REF!</f>
        <v>#REF!</v>
      </c>
      <c r="H439" s="70" t="e">
        <f>+((+#REF!*4)*100)/#REF!</f>
        <v>#REF!</v>
      </c>
      <c r="I439" s="69"/>
      <c r="J439" s="167"/>
      <c r="K439" s="168"/>
      <c r="L439" s="168"/>
      <c r="M439" s="168"/>
      <c r="N439" s="169"/>
    </row>
    <row r="440" spans="2:14" ht="12.75">
      <c r="B440" s="177"/>
      <c r="D440" s="64"/>
      <c r="E440" s="70"/>
      <c r="F440" s="70" t="e">
        <f>+((+#REF!*4)*100)/#REF!</f>
        <v>#REF!</v>
      </c>
      <c r="G440" s="70" t="e">
        <f>+((+#REF!*4)*100)/#REF!</f>
        <v>#REF!</v>
      </c>
      <c r="H440" s="70" t="e">
        <f>+((+#REF!*4)*100)/#REF!</f>
        <v>#REF!</v>
      </c>
      <c r="I440" s="69"/>
      <c r="J440" s="167"/>
      <c r="K440" s="168"/>
      <c r="L440" s="168"/>
      <c r="M440" s="168"/>
      <c r="N440" s="169"/>
    </row>
    <row r="441" spans="2:14" ht="12.75">
      <c r="B441" s="177"/>
      <c r="D441" s="64"/>
      <c r="E441" s="70"/>
      <c r="F441" s="70" t="e">
        <f>+((+#REF!*4)*100)/#REF!</f>
        <v>#REF!</v>
      </c>
      <c r="G441" s="70" t="e">
        <f>+((+#REF!*4)*100)/#REF!</f>
        <v>#REF!</v>
      </c>
      <c r="H441" s="70" t="e">
        <f>+((+#REF!*4)*100)/#REF!</f>
        <v>#REF!</v>
      </c>
      <c r="I441" s="69"/>
      <c r="J441" s="167"/>
      <c r="K441" s="168"/>
      <c r="L441" s="168"/>
      <c r="M441" s="168"/>
      <c r="N441" s="169"/>
    </row>
    <row r="442" spans="2:14" ht="12.75">
      <c r="B442" s="177"/>
      <c r="D442" s="64"/>
      <c r="E442" s="70"/>
      <c r="F442" s="70" t="e">
        <f>+((+#REF!*4)*100)/#REF!</f>
        <v>#REF!</v>
      </c>
      <c r="G442" s="70" t="e">
        <f>+((+#REF!*4)*100)/#REF!</f>
        <v>#REF!</v>
      </c>
      <c r="H442" s="70" t="e">
        <f>+((+#REF!*4)*100)/#REF!</f>
        <v>#REF!</v>
      </c>
      <c r="I442" s="69"/>
      <c r="J442" s="167"/>
      <c r="K442" s="168"/>
      <c r="L442" s="168"/>
      <c r="M442" s="168"/>
      <c r="N442" s="169"/>
    </row>
    <row r="443" spans="2:14" ht="12.75">
      <c r="B443" s="177"/>
      <c r="D443" s="64"/>
      <c r="E443" s="70"/>
      <c r="F443" s="70" t="e">
        <f>+((+#REF!*4)*100)/#REF!</f>
        <v>#REF!</v>
      </c>
      <c r="G443" s="70" t="e">
        <f>+((+#REF!*4)*100)/#REF!</f>
        <v>#REF!</v>
      </c>
      <c r="H443" s="70" t="e">
        <f>+((+#REF!*4)*100)/#REF!</f>
        <v>#REF!</v>
      </c>
      <c r="I443" s="69"/>
      <c r="J443" s="167"/>
      <c r="K443" s="168"/>
      <c r="L443" s="168"/>
      <c r="M443" s="168"/>
      <c r="N443" s="169"/>
    </row>
    <row r="444" spans="2:14" ht="12.75">
      <c r="B444" s="177"/>
      <c r="D444" s="64"/>
      <c r="E444" s="70"/>
      <c r="F444" s="70" t="e">
        <f>+((+#REF!*4)*100)/#REF!</f>
        <v>#REF!</v>
      </c>
      <c r="G444" s="70" t="e">
        <f>+((+#REF!*4)*100)/#REF!</f>
        <v>#REF!</v>
      </c>
      <c r="H444" s="70" t="e">
        <f>+((+#REF!*4)*100)/#REF!</f>
        <v>#REF!</v>
      </c>
      <c r="I444" s="69"/>
      <c r="J444" s="167"/>
      <c r="K444" s="168"/>
      <c r="L444" s="168"/>
      <c r="M444" s="168"/>
      <c r="N444" s="169"/>
    </row>
    <row r="445" spans="2:14" ht="12.75">
      <c r="B445" s="177"/>
      <c r="D445" s="64"/>
      <c r="E445" s="70"/>
      <c r="F445" s="70" t="e">
        <f>+((+#REF!*4)*100)/#REF!</f>
        <v>#REF!</v>
      </c>
      <c r="G445" s="70" t="e">
        <f>+((+#REF!*4)*100)/#REF!</f>
        <v>#REF!</v>
      </c>
      <c r="H445" s="70" t="e">
        <f>+((+#REF!*4)*100)/#REF!</f>
        <v>#REF!</v>
      </c>
      <c r="I445" s="69"/>
      <c r="J445" s="167"/>
      <c r="K445" s="168"/>
      <c r="L445" s="168"/>
      <c r="M445" s="168"/>
      <c r="N445" s="169"/>
    </row>
    <row r="446" spans="2:14" ht="12.75">
      <c r="B446" s="177"/>
      <c r="D446" s="64"/>
      <c r="E446" s="70"/>
      <c r="F446" s="70" t="e">
        <f>+((+#REF!*4)*100)/#REF!</f>
        <v>#REF!</v>
      </c>
      <c r="G446" s="70" t="e">
        <f>+((+#REF!*4)*100)/#REF!</f>
        <v>#REF!</v>
      </c>
      <c r="H446" s="70" t="e">
        <f>+((+#REF!*4)*100)/#REF!</f>
        <v>#REF!</v>
      </c>
      <c r="I446" s="69"/>
      <c r="J446" s="167"/>
      <c r="K446" s="168"/>
      <c r="L446" s="168"/>
      <c r="M446" s="168"/>
      <c r="N446" s="169"/>
    </row>
    <row r="447" spans="2:14" ht="12.75">
      <c r="B447" s="177"/>
      <c r="D447" s="64"/>
      <c r="E447" s="70"/>
      <c r="F447" s="70" t="e">
        <f>+((+#REF!*4)*100)/#REF!</f>
        <v>#REF!</v>
      </c>
      <c r="G447" s="70" t="e">
        <f>+((+#REF!*4)*100)/#REF!</f>
        <v>#REF!</v>
      </c>
      <c r="H447" s="70" t="e">
        <f>+((+#REF!*4)*100)/#REF!</f>
        <v>#REF!</v>
      </c>
      <c r="I447" s="69"/>
      <c r="J447" s="167"/>
      <c r="K447" s="168"/>
      <c r="L447" s="168"/>
      <c r="M447" s="168"/>
      <c r="N447" s="169"/>
    </row>
    <row r="448" spans="2:14" ht="12.75">
      <c r="B448" s="177"/>
      <c r="D448" s="64"/>
      <c r="E448" s="70"/>
      <c r="F448" s="70" t="e">
        <f>+((+#REF!*4)*100)/#REF!</f>
        <v>#REF!</v>
      </c>
      <c r="G448" s="70" t="e">
        <f>+((+#REF!*4)*100)/#REF!</f>
        <v>#REF!</v>
      </c>
      <c r="H448" s="70" t="e">
        <f>+((+#REF!*4)*100)/#REF!</f>
        <v>#REF!</v>
      </c>
      <c r="I448" s="69"/>
      <c r="J448" s="167"/>
      <c r="K448" s="168"/>
      <c r="L448" s="168"/>
      <c r="M448" s="168"/>
      <c r="N448" s="169"/>
    </row>
    <row r="449" spans="2:14" ht="12.75">
      <c r="B449" s="177"/>
      <c r="D449" s="64"/>
      <c r="E449" s="70"/>
      <c r="F449" s="70" t="e">
        <f>+((+#REF!*4)*100)/#REF!</f>
        <v>#REF!</v>
      </c>
      <c r="G449" s="70" t="e">
        <f>+((+#REF!*4)*100)/#REF!</f>
        <v>#REF!</v>
      </c>
      <c r="H449" s="70" t="e">
        <f>+((+#REF!*4)*100)/#REF!</f>
        <v>#REF!</v>
      </c>
      <c r="I449" s="69"/>
      <c r="J449" s="167"/>
      <c r="K449" s="168"/>
      <c r="L449" s="168"/>
      <c r="M449" s="168"/>
      <c r="N449" s="169"/>
    </row>
    <row r="450" spans="2:14" ht="12.75">
      <c r="B450" s="177"/>
      <c r="D450" s="64"/>
      <c r="E450" s="70"/>
      <c r="F450" s="70" t="e">
        <f>+((+#REF!*4)*100)/#REF!</f>
        <v>#REF!</v>
      </c>
      <c r="G450" s="70" t="e">
        <f>+((+#REF!*4)*100)/#REF!</f>
        <v>#REF!</v>
      </c>
      <c r="H450" s="70" t="e">
        <f>+((+#REF!*4)*100)/#REF!</f>
        <v>#REF!</v>
      </c>
      <c r="I450" s="69"/>
      <c r="J450" s="167"/>
      <c r="K450" s="168"/>
      <c r="L450" s="168"/>
      <c r="M450" s="168"/>
      <c r="N450" s="169"/>
    </row>
    <row r="451" spans="2:14" ht="12.75">
      <c r="B451" s="177"/>
      <c r="D451" s="64"/>
      <c r="E451" s="70"/>
      <c r="F451" s="70" t="e">
        <f>+((+#REF!*4)*100)/#REF!</f>
        <v>#REF!</v>
      </c>
      <c r="G451" s="70" t="e">
        <f>+((+#REF!*4)*100)/#REF!</f>
        <v>#REF!</v>
      </c>
      <c r="H451" s="70" t="e">
        <f>+((+#REF!*4)*100)/#REF!</f>
        <v>#REF!</v>
      </c>
      <c r="I451" s="69"/>
      <c r="J451" s="167"/>
      <c r="K451" s="168"/>
      <c r="L451" s="168"/>
      <c r="M451" s="168"/>
      <c r="N451" s="169"/>
    </row>
    <row r="452" spans="2:14" ht="12.75">
      <c r="B452" s="177"/>
      <c r="D452" s="64"/>
      <c r="E452" s="70"/>
      <c r="F452" s="68"/>
      <c r="G452" s="68"/>
      <c r="H452" s="68"/>
      <c r="I452" s="69"/>
      <c r="J452" s="167"/>
      <c r="K452" s="168"/>
      <c r="L452" s="168"/>
      <c r="M452" s="168"/>
      <c r="N452" s="169"/>
    </row>
    <row r="453" spans="2:14" ht="12.75">
      <c r="B453" s="178"/>
      <c r="D453" s="71"/>
      <c r="E453" s="72"/>
      <c r="F453" s="73" t="e">
        <f>SUM(F434:F451)</f>
        <v>#REF!</v>
      </c>
      <c r="G453" s="73" t="e">
        <f>SUM(G434:G451)</f>
        <v>#REF!</v>
      </c>
      <c r="H453" s="73" t="e">
        <f>SUM(H434:H451)</f>
        <v>#REF!</v>
      </c>
      <c r="I453" s="69"/>
      <c r="J453" s="170"/>
      <c r="K453" s="171"/>
      <c r="L453" s="171"/>
      <c r="M453" s="171"/>
      <c r="N453" s="172"/>
    </row>
    <row r="454" spans="2:14" ht="12.75">
      <c r="B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2:14" ht="12.75">
      <c r="B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1:14" ht="12.75">
      <c r="A456" s="173" t="s">
        <v>359</v>
      </c>
      <c r="B456" s="173" t="s">
        <v>360</v>
      </c>
      <c r="C456" s="88"/>
      <c r="D456" s="175" t="s">
        <v>105</v>
      </c>
      <c r="E456" s="89" t="s">
        <v>106</v>
      </c>
      <c r="F456" s="89" t="s">
        <v>107</v>
      </c>
      <c r="G456" s="89" t="s">
        <v>108</v>
      </c>
      <c r="H456" s="89" t="s">
        <v>109</v>
      </c>
      <c r="I456" s="90"/>
      <c r="J456" s="175" t="s">
        <v>110</v>
      </c>
      <c r="K456" s="175"/>
      <c r="L456" s="175"/>
      <c r="M456" s="175"/>
      <c r="N456" s="175"/>
    </row>
    <row r="457" spans="1:14" ht="12.75">
      <c r="A457" s="174"/>
      <c r="B457" s="174"/>
      <c r="C457" s="88"/>
      <c r="D457" s="174"/>
      <c r="E457" s="91" t="s">
        <v>111</v>
      </c>
      <c r="F457" s="92"/>
      <c r="G457" s="92"/>
      <c r="H457" s="92"/>
      <c r="I457" s="93"/>
      <c r="J457" s="174"/>
      <c r="K457" s="174"/>
      <c r="L457" s="174"/>
      <c r="M457" s="174"/>
      <c r="N457" s="174"/>
    </row>
    <row r="458" spans="1:14" ht="12.75">
      <c r="A458" s="63">
        <v>19</v>
      </c>
      <c r="B458" s="176" t="s">
        <v>306</v>
      </c>
      <c r="C458" s="63"/>
      <c r="D458" s="64" t="s">
        <v>280</v>
      </c>
      <c r="E458" s="65">
        <v>40</v>
      </c>
      <c r="F458" s="66" t="s">
        <v>113</v>
      </c>
      <c r="G458" s="66" t="s">
        <v>113</v>
      </c>
      <c r="H458" s="66" t="s">
        <v>113</v>
      </c>
      <c r="I458" s="67"/>
      <c r="J458" s="164" t="s">
        <v>287</v>
      </c>
      <c r="K458" s="165"/>
      <c r="L458" s="165"/>
      <c r="M458" s="165"/>
      <c r="N458" s="166"/>
    </row>
    <row r="459" spans="2:14" ht="12.75">
      <c r="B459" s="177"/>
      <c r="D459" s="64" t="s">
        <v>213</v>
      </c>
      <c r="E459" s="70">
        <v>45</v>
      </c>
      <c r="F459" s="68" t="e">
        <f>+((+#REF!*4)*100)/#REF!</f>
        <v>#REF!</v>
      </c>
      <c r="G459" s="68" t="e">
        <f>+((+#REF!*4)*100)/#REF!</f>
        <v>#REF!</v>
      </c>
      <c r="H459" s="68" t="e">
        <f>+((+#REF!*4)*100)/#REF!</f>
        <v>#REF!</v>
      </c>
      <c r="I459" s="69"/>
      <c r="J459" s="167"/>
      <c r="K459" s="168"/>
      <c r="L459" s="168"/>
      <c r="M459" s="168"/>
      <c r="N459" s="169"/>
    </row>
    <row r="460" spans="2:14" ht="12.75">
      <c r="B460" s="177"/>
      <c r="D460" s="64" t="s">
        <v>285</v>
      </c>
      <c r="E460" s="70">
        <v>30</v>
      </c>
      <c r="F460" s="70" t="e">
        <f>+((+#REF!*4)*100)/#REF!</f>
        <v>#REF!</v>
      </c>
      <c r="G460" s="70" t="e">
        <f>+((+#REF!*4)*100)/#REF!</f>
        <v>#REF!</v>
      </c>
      <c r="H460" s="70" t="e">
        <f>+((+#REF!*4)*100)/#REF!</f>
        <v>#REF!</v>
      </c>
      <c r="I460" s="69"/>
      <c r="J460" s="167"/>
      <c r="K460" s="168"/>
      <c r="L460" s="168"/>
      <c r="M460" s="168"/>
      <c r="N460" s="169"/>
    </row>
    <row r="461" spans="2:14" ht="12.75">
      <c r="B461" s="177"/>
      <c r="D461" s="64"/>
      <c r="E461" s="70"/>
      <c r="F461" s="70" t="e">
        <f>+((+#REF!*4)*100)/#REF!</f>
        <v>#REF!</v>
      </c>
      <c r="G461" s="70" t="e">
        <f>+((+#REF!*4)*100)/#REF!</f>
        <v>#REF!</v>
      </c>
      <c r="H461" s="70" t="e">
        <f>+((+#REF!*4)*100)/#REF!</f>
        <v>#REF!</v>
      </c>
      <c r="I461" s="69"/>
      <c r="J461" s="167"/>
      <c r="K461" s="168"/>
      <c r="L461" s="168"/>
      <c r="M461" s="168"/>
      <c r="N461" s="169"/>
    </row>
    <row r="462" spans="2:14" ht="12.75">
      <c r="B462" s="177"/>
      <c r="D462" s="64"/>
      <c r="E462" s="70"/>
      <c r="F462" s="70" t="e">
        <f>+((+#REF!*4)*100)/#REF!</f>
        <v>#REF!</v>
      </c>
      <c r="G462" s="70" t="e">
        <f>+((+#REF!*4)*100)/#REF!</f>
        <v>#REF!</v>
      </c>
      <c r="H462" s="70" t="e">
        <f>+((+#REF!*4)*100)/#REF!</f>
        <v>#REF!</v>
      </c>
      <c r="I462" s="69"/>
      <c r="J462" s="167"/>
      <c r="K462" s="168"/>
      <c r="L462" s="168"/>
      <c r="M462" s="168"/>
      <c r="N462" s="169"/>
    </row>
    <row r="463" spans="2:14" ht="12.75">
      <c r="B463" s="177"/>
      <c r="D463" s="64"/>
      <c r="E463" s="70"/>
      <c r="F463" s="70" t="e">
        <f>+((+#REF!*4)*100)/#REF!</f>
        <v>#REF!</v>
      </c>
      <c r="G463" s="70" t="e">
        <f>+((+#REF!*4)*100)/#REF!</f>
        <v>#REF!</v>
      </c>
      <c r="H463" s="70" t="e">
        <f>+((+#REF!*4)*100)/#REF!</f>
        <v>#REF!</v>
      </c>
      <c r="I463" s="69"/>
      <c r="J463" s="167"/>
      <c r="K463" s="168"/>
      <c r="L463" s="168"/>
      <c r="M463" s="168"/>
      <c r="N463" s="169"/>
    </row>
    <row r="464" spans="2:14" ht="12.75">
      <c r="B464" s="177"/>
      <c r="D464" s="64"/>
      <c r="E464" s="70"/>
      <c r="F464" s="70" t="e">
        <f>+((+#REF!*4)*100)/#REF!</f>
        <v>#REF!</v>
      </c>
      <c r="G464" s="70" t="e">
        <f>+((+#REF!*4)*100)/#REF!</f>
        <v>#REF!</v>
      </c>
      <c r="H464" s="70" t="e">
        <f>+((+#REF!*4)*100)/#REF!</f>
        <v>#REF!</v>
      </c>
      <c r="I464" s="69"/>
      <c r="J464" s="167"/>
      <c r="K464" s="168"/>
      <c r="L464" s="168"/>
      <c r="M464" s="168"/>
      <c r="N464" s="169"/>
    </row>
    <row r="465" spans="2:14" ht="12.75">
      <c r="B465" s="177"/>
      <c r="D465" s="64"/>
      <c r="E465" s="70"/>
      <c r="F465" s="70" t="e">
        <f>+((+#REF!*4)*100)/#REF!</f>
        <v>#REF!</v>
      </c>
      <c r="G465" s="70" t="e">
        <f>+((+#REF!*4)*100)/#REF!</f>
        <v>#REF!</v>
      </c>
      <c r="H465" s="70" t="e">
        <f>+((+#REF!*4)*100)/#REF!</f>
        <v>#REF!</v>
      </c>
      <c r="I465" s="69"/>
      <c r="J465" s="167"/>
      <c r="K465" s="168"/>
      <c r="L465" s="168"/>
      <c r="M465" s="168"/>
      <c r="N465" s="169"/>
    </row>
    <row r="466" spans="2:14" ht="12.75">
      <c r="B466" s="177"/>
      <c r="D466" s="64"/>
      <c r="E466" s="70"/>
      <c r="F466" s="70" t="e">
        <f>+((+#REF!*4)*100)/#REF!</f>
        <v>#REF!</v>
      </c>
      <c r="G466" s="70" t="e">
        <f>+((+#REF!*4)*100)/#REF!</f>
        <v>#REF!</v>
      </c>
      <c r="H466" s="70" t="e">
        <f>+((+#REF!*4)*100)/#REF!</f>
        <v>#REF!</v>
      </c>
      <c r="I466" s="69"/>
      <c r="J466" s="167"/>
      <c r="K466" s="168"/>
      <c r="L466" s="168"/>
      <c r="M466" s="168"/>
      <c r="N466" s="169"/>
    </row>
    <row r="467" spans="2:14" ht="12.75">
      <c r="B467" s="177"/>
      <c r="D467" s="64"/>
      <c r="E467" s="70"/>
      <c r="F467" s="70" t="e">
        <f>+((+#REF!*4)*100)/#REF!</f>
        <v>#REF!</v>
      </c>
      <c r="G467" s="70" t="e">
        <f>+((+#REF!*4)*100)/#REF!</f>
        <v>#REF!</v>
      </c>
      <c r="H467" s="70" t="e">
        <f>+((+#REF!*4)*100)/#REF!</f>
        <v>#REF!</v>
      </c>
      <c r="I467" s="69"/>
      <c r="J467" s="167"/>
      <c r="K467" s="168"/>
      <c r="L467" s="168"/>
      <c r="M467" s="168"/>
      <c r="N467" s="169"/>
    </row>
    <row r="468" spans="2:14" ht="12.75">
      <c r="B468" s="177"/>
      <c r="D468" s="64"/>
      <c r="E468" s="70"/>
      <c r="F468" s="70" t="e">
        <f>+((+#REF!*4)*100)/#REF!</f>
        <v>#REF!</v>
      </c>
      <c r="G468" s="70" t="e">
        <f>+((+#REF!*4)*100)/#REF!</f>
        <v>#REF!</v>
      </c>
      <c r="H468" s="70" t="e">
        <f>+((+#REF!*4)*100)/#REF!</f>
        <v>#REF!</v>
      </c>
      <c r="I468" s="69"/>
      <c r="J468" s="167"/>
      <c r="K468" s="168"/>
      <c r="L468" s="168"/>
      <c r="M468" s="168"/>
      <c r="N468" s="169"/>
    </row>
    <row r="469" spans="2:14" ht="12.75">
      <c r="B469" s="177"/>
      <c r="D469" s="64"/>
      <c r="E469" s="70"/>
      <c r="F469" s="70" t="e">
        <f>+((+#REF!*4)*100)/#REF!</f>
        <v>#REF!</v>
      </c>
      <c r="G469" s="70" t="e">
        <f>+((+#REF!*4)*100)/#REF!</f>
        <v>#REF!</v>
      </c>
      <c r="H469" s="70" t="e">
        <f>+((+#REF!*4)*100)/#REF!</f>
        <v>#REF!</v>
      </c>
      <c r="I469" s="69"/>
      <c r="J469" s="167"/>
      <c r="K469" s="168"/>
      <c r="L469" s="168"/>
      <c r="M469" s="168"/>
      <c r="N469" s="169"/>
    </row>
    <row r="470" spans="2:14" ht="12.75">
      <c r="B470" s="177"/>
      <c r="D470" s="64"/>
      <c r="E470" s="70"/>
      <c r="F470" s="70" t="e">
        <f>+((+#REF!*4)*100)/#REF!</f>
        <v>#REF!</v>
      </c>
      <c r="G470" s="70" t="e">
        <f>+((+#REF!*4)*100)/#REF!</f>
        <v>#REF!</v>
      </c>
      <c r="H470" s="70" t="e">
        <f>+((+#REF!*4)*100)/#REF!</f>
        <v>#REF!</v>
      </c>
      <c r="I470" s="69"/>
      <c r="J470" s="167"/>
      <c r="K470" s="168"/>
      <c r="L470" s="168"/>
      <c r="M470" s="168"/>
      <c r="N470" s="169"/>
    </row>
    <row r="471" spans="2:14" ht="12.75">
      <c r="B471" s="177"/>
      <c r="D471" s="64"/>
      <c r="E471" s="70"/>
      <c r="F471" s="70" t="e">
        <f>+((+#REF!*4)*100)/#REF!</f>
        <v>#REF!</v>
      </c>
      <c r="G471" s="70" t="e">
        <f>+((+#REF!*4)*100)/#REF!</f>
        <v>#REF!</v>
      </c>
      <c r="H471" s="70" t="e">
        <f>+((+#REF!*4)*100)/#REF!</f>
        <v>#REF!</v>
      </c>
      <c r="I471" s="69"/>
      <c r="J471" s="167"/>
      <c r="K471" s="168"/>
      <c r="L471" s="168"/>
      <c r="M471" s="168"/>
      <c r="N471" s="169"/>
    </row>
    <row r="472" spans="2:14" ht="12.75">
      <c r="B472" s="177"/>
      <c r="D472" s="64"/>
      <c r="E472" s="70"/>
      <c r="F472" s="70" t="e">
        <f>+((+#REF!*4)*100)/#REF!</f>
        <v>#REF!</v>
      </c>
      <c r="G472" s="70" t="e">
        <f>+((+#REF!*4)*100)/#REF!</f>
        <v>#REF!</v>
      </c>
      <c r="H472" s="70" t="e">
        <f>+((+#REF!*4)*100)/#REF!</f>
        <v>#REF!</v>
      </c>
      <c r="I472" s="69"/>
      <c r="J472" s="167"/>
      <c r="K472" s="168"/>
      <c r="L472" s="168"/>
      <c r="M472" s="168"/>
      <c r="N472" s="169"/>
    </row>
    <row r="473" spans="2:14" ht="12.75">
      <c r="B473" s="177"/>
      <c r="D473" s="64"/>
      <c r="E473" s="70"/>
      <c r="F473" s="70" t="e">
        <f>+((+#REF!*4)*100)/#REF!</f>
        <v>#REF!</v>
      </c>
      <c r="G473" s="70" t="e">
        <f>+((+#REF!*4)*100)/#REF!</f>
        <v>#REF!</v>
      </c>
      <c r="H473" s="70" t="e">
        <f>+((+#REF!*4)*100)/#REF!</f>
        <v>#REF!</v>
      </c>
      <c r="I473" s="69"/>
      <c r="J473" s="167"/>
      <c r="K473" s="168"/>
      <c r="L473" s="168"/>
      <c r="M473" s="168"/>
      <c r="N473" s="169"/>
    </row>
    <row r="474" spans="2:14" ht="12.75">
      <c r="B474" s="177"/>
      <c r="D474" s="64"/>
      <c r="E474" s="70"/>
      <c r="F474" s="70" t="e">
        <f>+((+#REF!*4)*100)/#REF!</f>
        <v>#REF!</v>
      </c>
      <c r="G474" s="70" t="e">
        <f>+((+#REF!*4)*100)/#REF!</f>
        <v>#REF!</v>
      </c>
      <c r="H474" s="70" t="e">
        <f>+((+#REF!*4)*100)/#REF!</f>
        <v>#REF!</v>
      </c>
      <c r="I474" s="69"/>
      <c r="J474" s="167"/>
      <c r="K474" s="168"/>
      <c r="L474" s="168"/>
      <c r="M474" s="168"/>
      <c r="N474" s="169"/>
    </row>
    <row r="475" spans="2:14" ht="12.75">
      <c r="B475" s="177"/>
      <c r="D475" s="64"/>
      <c r="E475" s="70"/>
      <c r="F475" s="70" t="e">
        <f>+((+#REF!*4)*100)/#REF!</f>
        <v>#REF!</v>
      </c>
      <c r="G475" s="70" t="e">
        <f>+((+#REF!*4)*100)/#REF!</f>
        <v>#REF!</v>
      </c>
      <c r="H475" s="70" t="e">
        <f>+((+#REF!*4)*100)/#REF!</f>
        <v>#REF!</v>
      </c>
      <c r="I475" s="69"/>
      <c r="J475" s="167"/>
      <c r="K475" s="168"/>
      <c r="L475" s="168"/>
      <c r="M475" s="168"/>
      <c r="N475" s="169"/>
    </row>
    <row r="476" spans="2:14" ht="12.75">
      <c r="B476" s="177"/>
      <c r="D476" s="64"/>
      <c r="E476" s="70"/>
      <c r="F476" s="70" t="e">
        <f>+((+#REF!*4)*100)/#REF!</f>
        <v>#REF!</v>
      </c>
      <c r="G476" s="70" t="e">
        <f>+((+#REF!*4)*100)/#REF!</f>
        <v>#REF!</v>
      </c>
      <c r="H476" s="70" t="e">
        <f>+((+#REF!*4)*100)/#REF!</f>
        <v>#REF!</v>
      </c>
      <c r="I476" s="69"/>
      <c r="J476" s="167"/>
      <c r="K476" s="168"/>
      <c r="L476" s="168"/>
      <c r="M476" s="168"/>
      <c r="N476" s="169"/>
    </row>
    <row r="477" spans="2:14" ht="12.75">
      <c r="B477" s="177"/>
      <c r="D477" s="64"/>
      <c r="E477" s="70"/>
      <c r="F477" s="68"/>
      <c r="G477" s="68"/>
      <c r="H477" s="68"/>
      <c r="I477" s="69"/>
      <c r="J477" s="167"/>
      <c r="K477" s="168"/>
      <c r="L477" s="168"/>
      <c r="M477" s="168"/>
      <c r="N477" s="169"/>
    </row>
    <row r="478" spans="2:14" ht="12.75">
      <c r="B478" s="178"/>
      <c r="D478" s="71"/>
      <c r="E478" s="72"/>
      <c r="F478" s="73" t="e">
        <f>SUM(F459:F476)</f>
        <v>#REF!</v>
      </c>
      <c r="G478" s="73" t="e">
        <f>SUM(G459:G476)</f>
        <v>#REF!</v>
      </c>
      <c r="H478" s="73" t="e">
        <f>SUM(H459:H476)</f>
        <v>#REF!</v>
      </c>
      <c r="I478" s="69"/>
      <c r="J478" s="170"/>
      <c r="K478" s="171"/>
      <c r="L478" s="171"/>
      <c r="M478" s="171"/>
      <c r="N478" s="172"/>
    </row>
    <row r="479" spans="2:14" ht="12.75">
      <c r="B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2:14" ht="12.75">
      <c r="B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1:14" ht="12.75">
      <c r="A481" s="173" t="s">
        <v>359</v>
      </c>
      <c r="B481" s="173" t="s">
        <v>360</v>
      </c>
      <c r="C481" s="88"/>
      <c r="D481" s="175" t="s">
        <v>105</v>
      </c>
      <c r="E481" s="89" t="s">
        <v>106</v>
      </c>
      <c r="F481" s="89" t="s">
        <v>107</v>
      </c>
      <c r="G481" s="89" t="s">
        <v>108</v>
      </c>
      <c r="H481" s="89" t="s">
        <v>109</v>
      </c>
      <c r="I481" s="90"/>
      <c r="J481" s="175" t="s">
        <v>110</v>
      </c>
      <c r="K481" s="175"/>
      <c r="L481" s="175"/>
      <c r="M481" s="175"/>
      <c r="N481" s="175"/>
    </row>
    <row r="482" spans="1:14" ht="12.75">
      <c r="A482" s="174"/>
      <c r="B482" s="174"/>
      <c r="C482" s="88"/>
      <c r="D482" s="174"/>
      <c r="E482" s="91" t="s">
        <v>111</v>
      </c>
      <c r="F482" s="92"/>
      <c r="G482" s="92"/>
      <c r="H482" s="92"/>
      <c r="I482" s="93"/>
      <c r="J482" s="174"/>
      <c r="K482" s="174"/>
      <c r="L482" s="174"/>
      <c r="M482" s="174"/>
      <c r="N482" s="174"/>
    </row>
    <row r="483" spans="1:14" ht="12.75">
      <c r="A483" s="63">
        <v>20</v>
      </c>
      <c r="B483" s="176" t="s">
        <v>307</v>
      </c>
      <c r="C483" s="63"/>
      <c r="D483" s="64" t="s">
        <v>280</v>
      </c>
      <c r="E483" s="65">
        <v>40</v>
      </c>
      <c r="F483" s="66" t="s">
        <v>113</v>
      </c>
      <c r="G483" s="66" t="s">
        <v>113</v>
      </c>
      <c r="H483" s="66" t="s">
        <v>113</v>
      </c>
      <c r="I483" s="67"/>
      <c r="J483" s="164" t="s">
        <v>281</v>
      </c>
      <c r="K483" s="165"/>
      <c r="L483" s="165"/>
      <c r="M483" s="165"/>
      <c r="N483" s="166"/>
    </row>
    <row r="484" spans="2:14" ht="12.75">
      <c r="B484" s="177"/>
      <c r="D484" s="64" t="s">
        <v>290</v>
      </c>
      <c r="E484" s="70">
        <v>35</v>
      </c>
      <c r="F484" s="68" t="e">
        <f>+((+#REF!*4)*100)/#REF!</f>
        <v>#REF!</v>
      </c>
      <c r="G484" s="68" t="e">
        <f>+((+#REF!*4)*100)/#REF!</f>
        <v>#REF!</v>
      </c>
      <c r="H484" s="68" t="e">
        <f>+((+#REF!*4)*100)/#REF!</f>
        <v>#REF!</v>
      </c>
      <c r="I484" s="69"/>
      <c r="J484" s="167"/>
      <c r="K484" s="168"/>
      <c r="L484" s="168"/>
      <c r="M484" s="168"/>
      <c r="N484" s="169"/>
    </row>
    <row r="485" spans="2:14" ht="12.75">
      <c r="B485" s="177"/>
      <c r="D485" s="64" t="s">
        <v>294</v>
      </c>
      <c r="E485" s="70">
        <v>50</v>
      </c>
      <c r="F485" s="70" t="e">
        <f>+((+#REF!*4)*100)/#REF!</f>
        <v>#REF!</v>
      </c>
      <c r="G485" s="70" t="e">
        <f>+((+#REF!*4)*100)/#REF!</f>
        <v>#REF!</v>
      </c>
      <c r="H485" s="70" t="e">
        <f>+((+#REF!*4)*100)/#REF!</f>
        <v>#REF!</v>
      </c>
      <c r="I485" s="69"/>
      <c r="J485" s="167"/>
      <c r="K485" s="168"/>
      <c r="L485" s="168"/>
      <c r="M485" s="168"/>
      <c r="N485" s="169"/>
    </row>
    <row r="486" spans="2:14" ht="12.75">
      <c r="B486" s="177"/>
      <c r="D486" s="64"/>
      <c r="E486" s="70"/>
      <c r="F486" s="70" t="e">
        <f>+((+#REF!*4)*100)/#REF!</f>
        <v>#REF!</v>
      </c>
      <c r="G486" s="70" t="e">
        <f>+((+#REF!*4)*100)/#REF!</f>
        <v>#REF!</v>
      </c>
      <c r="H486" s="70" t="e">
        <f>+((+#REF!*4)*100)/#REF!</f>
        <v>#REF!</v>
      </c>
      <c r="I486" s="69"/>
      <c r="J486" s="167"/>
      <c r="K486" s="168"/>
      <c r="L486" s="168"/>
      <c r="M486" s="168"/>
      <c r="N486" s="169"/>
    </row>
    <row r="487" spans="2:14" ht="12.75">
      <c r="B487" s="177"/>
      <c r="D487" s="64"/>
      <c r="E487" s="70"/>
      <c r="F487" s="70" t="e">
        <f>+((+#REF!*4)*100)/#REF!</f>
        <v>#REF!</v>
      </c>
      <c r="G487" s="70" t="e">
        <f>+((+#REF!*4)*100)/#REF!</f>
        <v>#REF!</v>
      </c>
      <c r="H487" s="70" t="e">
        <f>+((+#REF!*4)*100)/#REF!</f>
        <v>#REF!</v>
      </c>
      <c r="I487" s="69"/>
      <c r="J487" s="167"/>
      <c r="K487" s="168"/>
      <c r="L487" s="168"/>
      <c r="M487" s="168"/>
      <c r="N487" s="169"/>
    </row>
    <row r="488" spans="2:14" ht="12.75">
      <c r="B488" s="177"/>
      <c r="D488" s="64"/>
      <c r="E488" s="70"/>
      <c r="F488" s="70" t="e">
        <f>+((+#REF!*4)*100)/#REF!</f>
        <v>#REF!</v>
      </c>
      <c r="G488" s="70" t="e">
        <f>+((+#REF!*4)*100)/#REF!</f>
        <v>#REF!</v>
      </c>
      <c r="H488" s="70" t="e">
        <f>+((+#REF!*4)*100)/#REF!</f>
        <v>#REF!</v>
      </c>
      <c r="I488" s="69"/>
      <c r="J488" s="167"/>
      <c r="K488" s="168"/>
      <c r="L488" s="168"/>
      <c r="M488" s="168"/>
      <c r="N488" s="169"/>
    </row>
    <row r="489" spans="2:14" ht="12.75">
      <c r="B489" s="177"/>
      <c r="D489" s="64"/>
      <c r="E489" s="70"/>
      <c r="F489" s="70" t="e">
        <f>+((+#REF!*4)*100)/#REF!</f>
        <v>#REF!</v>
      </c>
      <c r="G489" s="70" t="e">
        <f>+((+#REF!*4)*100)/#REF!</f>
        <v>#REF!</v>
      </c>
      <c r="H489" s="70" t="e">
        <f>+((+#REF!*4)*100)/#REF!</f>
        <v>#REF!</v>
      </c>
      <c r="I489" s="69"/>
      <c r="J489" s="167"/>
      <c r="K489" s="168"/>
      <c r="L489" s="168"/>
      <c r="M489" s="168"/>
      <c r="N489" s="169"/>
    </row>
    <row r="490" spans="2:14" ht="12.75">
      <c r="B490" s="177"/>
      <c r="D490" s="64"/>
      <c r="E490" s="70"/>
      <c r="F490" s="70" t="e">
        <f>+((+#REF!*4)*100)/#REF!</f>
        <v>#REF!</v>
      </c>
      <c r="G490" s="70" t="e">
        <f>+((+#REF!*4)*100)/#REF!</f>
        <v>#REF!</v>
      </c>
      <c r="H490" s="70" t="e">
        <f>+((+#REF!*4)*100)/#REF!</f>
        <v>#REF!</v>
      </c>
      <c r="I490" s="69"/>
      <c r="J490" s="167"/>
      <c r="K490" s="168"/>
      <c r="L490" s="168"/>
      <c r="M490" s="168"/>
      <c r="N490" s="169"/>
    </row>
    <row r="491" spans="2:14" ht="12.75">
      <c r="B491" s="177"/>
      <c r="D491" s="64"/>
      <c r="E491" s="70"/>
      <c r="F491" s="70" t="e">
        <f>+((+#REF!*4)*100)/#REF!</f>
        <v>#REF!</v>
      </c>
      <c r="G491" s="70" t="e">
        <f>+((+#REF!*4)*100)/#REF!</f>
        <v>#REF!</v>
      </c>
      <c r="H491" s="70" t="e">
        <f>+((+#REF!*4)*100)/#REF!</f>
        <v>#REF!</v>
      </c>
      <c r="I491" s="69"/>
      <c r="J491" s="167"/>
      <c r="K491" s="168"/>
      <c r="L491" s="168"/>
      <c r="M491" s="168"/>
      <c r="N491" s="169"/>
    </row>
    <row r="492" spans="2:14" ht="12.75">
      <c r="B492" s="177"/>
      <c r="D492" s="64"/>
      <c r="E492" s="70"/>
      <c r="F492" s="70" t="e">
        <f>+((+#REF!*4)*100)/#REF!</f>
        <v>#REF!</v>
      </c>
      <c r="G492" s="70" t="e">
        <f>+((+#REF!*4)*100)/#REF!</f>
        <v>#REF!</v>
      </c>
      <c r="H492" s="70" t="e">
        <f>+((+#REF!*4)*100)/#REF!</f>
        <v>#REF!</v>
      </c>
      <c r="I492" s="69"/>
      <c r="J492" s="167"/>
      <c r="K492" s="168"/>
      <c r="L492" s="168"/>
      <c r="M492" s="168"/>
      <c r="N492" s="169"/>
    </row>
    <row r="493" spans="2:14" ht="12.75">
      <c r="B493" s="177"/>
      <c r="D493" s="64"/>
      <c r="E493" s="70"/>
      <c r="F493" s="70" t="e">
        <f>+((+#REF!*4)*100)/#REF!</f>
        <v>#REF!</v>
      </c>
      <c r="G493" s="70" t="e">
        <f>+((+#REF!*4)*100)/#REF!</f>
        <v>#REF!</v>
      </c>
      <c r="H493" s="70" t="e">
        <f>+((+#REF!*4)*100)/#REF!</f>
        <v>#REF!</v>
      </c>
      <c r="I493" s="69"/>
      <c r="J493" s="167"/>
      <c r="K493" s="168"/>
      <c r="L493" s="168"/>
      <c r="M493" s="168"/>
      <c r="N493" s="169"/>
    </row>
    <row r="494" spans="2:14" ht="12.75">
      <c r="B494" s="177"/>
      <c r="D494" s="64"/>
      <c r="E494" s="70"/>
      <c r="F494" s="70" t="e">
        <f>+((+#REF!*4)*100)/#REF!</f>
        <v>#REF!</v>
      </c>
      <c r="G494" s="70" t="e">
        <f>+((+#REF!*4)*100)/#REF!</f>
        <v>#REF!</v>
      </c>
      <c r="H494" s="70" t="e">
        <f>+((+#REF!*4)*100)/#REF!</f>
        <v>#REF!</v>
      </c>
      <c r="I494" s="69"/>
      <c r="J494" s="167"/>
      <c r="K494" s="168"/>
      <c r="L494" s="168"/>
      <c r="M494" s="168"/>
      <c r="N494" s="169"/>
    </row>
    <row r="495" spans="2:14" ht="12.75">
      <c r="B495" s="177"/>
      <c r="D495" s="64"/>
      <c r="E495" s="70"/>
      <c r="F495" s="70" t="e">
        <f>+((+#REF!*4)*100)/#REF!</f>
        <v>#REF!</v>
      </c>
      <c r="G495" s="70" t="e">
        <f>+((+#REF!*4)*100)/#REF!</f>
        <v>#REF!</v>
      </c>
      <c r="H495" s="70" t="e">
        <f>+((+#REF!*4)*100)/#REF!</f>
        <v>#REF!</v>
      </c>
      <c r="I495" s="69"/>
      <c r="J495" s="167"/>
      <c r="K495" s="168"/>
      <c r="L495" s="168"/>
      <c r="M495" s="168"/>
      <c r="N495" s="169"/>
    </row>
    <row r="496" spans="2:14" ht="12.75">
      <c r="B496" s="177"/>
      <c r="D496" s="64"/>
      <c r="E496" s="70"/>
      <c r="F496" s="70" t="e">
        <f>+((+#REF!*4)*100)/#REF!</f>
        <v>#REF!</v>
      </c>
      <c r="G496" s="70" t="e">
        <f>+((+#REF!*4)*100)/#REF!</f>
        <v>#REF!</v>
      </c>
      <c r="H496" s="70" t="e">
        <f>+((+#REF!*4)*100)/#REF!</f>
        <v>#REF!</v>
      </c>
      <c r="I496" s="69"/>
      <c r="J496" s="167"/>
      <c r="K496" s="168"/>
      <c r="L496" s="168"/>
      <c r="M496" s="168"/>
      <c r="N496" s="169"/>
    </row>
    <row r="497" spans="2:14" ht="12.75">
      <c r="B497" s="177"/>
      <c r="D497" s="64"/>
      <c r="E497" s="70"/>
      <c r="F497" s="70" t="e">
        <f>+((+#REF!*4)*100)/#REF!</f>
        <v>#REF!</v>
      </c>
      <c r="G497" s="70" t="e">
        <f>+((+#REF!*4)*100)/#REF!</f>
        <v>#REF!</v>
      </c>
      <c r="H497" s="70" t="e">
        <f>+((+#REF!*4)*100)/#REF!</f>
        <v>#REF!</v>
      </c>
      <c r="I497" s="69"/>
      <c r="J497" s="167"/>
      <c r="K497" s="168"/>
      <c r="L497" s="168"/>
      <c r="M497" s="168"/>
      <c r="N497" s="169"/>
    </row>
    <row r="498" spans="2:14" ht="12.75">
      <c r="B498" s="177"/>
      <c r="D498" s="64"/>
      <c r="E498" s="70"/>
      <c r="F498" s="70" t="e">
        <f>+((+#REF!*4)*100)/#REF!</f>
        <v>#REF!</v>
      </c>
      <c r="G498" s="70" t="e">
        <f>+((+#REF!*4)*100)/#REF!</f>
        <v>#REF!</v>
      </c>
      <c r="H498" s="70" t="e">
        <f>+((+#REF!*4)*100)/#REF!</f>
        <v>#REF!</v>
      </c>
      <c r="I498" s="69"/>
      <c r="J498" s="167"/>
      <c r="K498" s="168"/>
      <c r="L498" s="168"/>
      <c r="M498" s="168"/>
      <c r="N498" s="169"/>
    </row>
    <row r="499" spans="2:14" ht="12.75">
      <c r="B499" s="177"/>
      <c r="D499" s="64"/>
      <c r="E499" s="70"/>
      <c r="F499" s="70" t="e">
        <f>+((+#REF!*4)*100)/#REF!</f>
        <v>#REF!</v>
      </c>
      <c r="G499" s="70" t="e">
        <f>+((+#REF!*4)*100)/#REF!</f>
        <v>#REF!</v>
      </c>
      <c r="H499" s="70" t="e">
        <f>+((+#REF!*4)*100)/#REF!</f>
        <v>#REF!</v>
      </c>
      <c r="I499" s="69"/>
      <c r="J499" s="167"/>
      <c r="K499" s="168"/>
      <c r="L499" s="168"/>
      <c r="M499" s="168"/>
      <c r="N499" s="169"/>
    </row>
    <row r="500" spans="2:14" ht="12.75">
      <c r="B500" s="177"/>
      <c r="D500" s="64"/>
      <c r="E500" s="70"/>
      <c r="F500" s="70" t="e">
        <f>+((+#REF!*4)*100)/#REF!</f>
        <v>#REF!</v>
      </c>
      <c r="G500" s="70" t="e">
        <f>+((+#REF!*4)*100)/#REF!</f>
        <v>#REF!</v>
      </c>
      <c r="H500" s="70" t="e">
        <f>+((+#REF!*4)*100)/#REF!</f>
        <v>#REF!</v>
      </c>
      <c r="I500" s="69"/>
      <c r="J500" s="167"/>
      <c r="K500" s="168"/>
      <c r="L500" s="168"/>
      <c r="M500" s="168"/>
      <c r="N500" s="169"/>
    </row>
    <row r="501" spans="2:14" ht="12.75">
      <c r="B501" s="177"/>
      <c r="D501" s="64"/>
      <c r="E501" s="70"/>
      <c r="F501" s="70" t="e">
        <f>+((+#REF!*4)*100)/#REF!</f>
        <v>#REF!</v>
      </c>
      <c r="G501" s="70" t="e">
        <f>+((+#REF!*4)*100)/#REF!</f>
        <v>#REF!</v>
      </c>
      <c r="H501" s="70" t="e">
        <f>+((+#REF!*4)*100)/#REF!</f>
        <v>#REF!</v>
      </c>
      <c r="I501" s="69"/>
      <c r="J501" s="167"/>
      <c r="K501" s="168"/>
      <c r="L501" s="168"/>
      <c r="M501" s="168"/>
      <c r="N501" s="169"/>
    </row>
    <row r="502" spans="2:14" ht="12.75">
      <c r="B502" s="177"/>
      <c r="D502" s="64"/>
      <c r="E502" s="70"/>
      <c r="F502" s="68"/>
      <c r="G502" s="68"/>
      <c r="H502" s="68"/>
      <c r="I502" s="69"/>
      <c r="J502" s="167"/>
      <c r="K502" s="168"/>
      <c r="L502" s="168"/>
      <c r="M502" s="168"/>
      <c r="N502" s="169"/>
    </row>
    <row r="503" spans="2:14" ht="12.75">
      <c r="B503" s="178"/>
      <c r="D503" s="71"/>
      <c r="E503" s="72"/>
      <c r="F503" s="73" t="e">
        <f>SUM(F484:F501)</f>
        <v>#REF!</v>
      </c>
      <c r="G503" s="73" t="e">
        <f>SUM(G484:G501)</f>
        <v>#REF!</v>
      </c>
      <c r="H503" s="73" t="e">
        <f>SUM(H484:H501)</f>
        <v>#REF!</v>
      </c>
      <c r="I503" s="69"/>
      <c r="J503" s="170"/>
      <c r="K503" s="171"/>
      <c r="L503" s="171"/>
      <c r="M503" s="171"/>
      <c r="N503" s="172"/>
    </row>
    <row r="504" spans="2:14" ht="12.75">
      <c r="B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2:14" ht="12.75">
      <c r="B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1:14" ht="12.75">
      <c r="A506" s="173" t="s">
        <v>359</v>
      </c>
      <c r="B506" s="173" t="s">
        <v>360</v>
      </c>
      <c r="C506" s="88"/>
      <c r="D506" s="175" t="s">
        <v>105</v>
      </c>
      <c r="E506" s="89" t="s">
        <v>106</v>
      </c>
      <c r="F506" s="89" t="s">
        <v>107</v>
      </c>
      <c r="G506" s="89" t="s">
        <v>108</v>
      </c>
      <c r="H506" s="89" t="s">
        <v>109</v>
      </c>
      <c r="I506" s="90"/>
      <c r="J506" s="175" t="s">
        <v>110</v>
      </c>
      <c r="K506" s="175"/>
      <c r="L506" s="175"/>
      <c r="M506" s="175"/>
      <c r="N506" s="175"/>
    </row>
    <row r="507" spans="1:14" ht="12.75">
      <c r="A507" s="174"/>
      <c r="B507" s="174"/>
      <c r="C507" s="88"/>
      <c r="D507" s="174"/>
      <c r="E507" s="91" t="s">
        <v>111</v>
      </c>
      <c r="F507" s="92"/>
      <c r="G507" s="92"/>
      <c r="H507" s="92"/>
      <c r="I507" s="93"/>
      <c r="J507" s="174"/>
      <c r="K507" s="174"/>
      <c r="L507" s="174"/>
      <c r="M507" s="174"/>
      <c r="N507" s="174"/>
    </row>
    <row r="508" spans="1:14" ht="12.75">
      <c r="A508" s="63">
        <v>21</v>
      </c>
      <c r="B508" s="176" t="s">
        <v>308</v>
      </c>
      <c r="C508" s="63"/>
      <c r="D508" s="64" t="s">
        <v>280</v>
      </c>
      <c r="E508" s="65">
        <v>40</v>
      </c>
      <c r="F508" s="66" t="s">
        <v>113</v>
      </c>
      <c r="G508" s="66" t="s">
        <v>113</v>
      </c>
      <c r="H508" s="66" t="s">
        <v>113</v>
      </c>
      <c r="I508" s="67"/>
      <c r="J508" s="164" t="s">
        <v>281</v>
      </c>
      <c r="K508" s="165"/>
      <c r="L508" s="165"/>
      <c r="M508" s="165"/>
      <c r="N508" s="166"/>
    </row>
    <row r="509" spans="2:14" ht="12.75">
      <c r="B509" s="177"/>
      <c r="D509" s="64" t="s">
        <v>294</v>
      </c>
      <c r="E509" s="70">
        <v>50</v>
      </c>
      <c r="F509" s="68" t="e">
        <f>+((+#REF!*4)*100)/#REF!</f>
        <v>#REF!</v>
      </c>
      <c r="G509" s="68" t="e">
        <f>+((+#REF!*4)*100)/#REF!</f>
        <v>#REF!</v>
      </c>
      <c r="H509" s="68" t="e">
        <f>+((+#REF!*4)*100)/#REF!</f>
        <v>#REF!</v>
      </c>
      <c r="I509" s="69"/>
      <c r="J509" s="167"/>
      <c r="K509" s="168"/>
      <c r="L509" s="168"/>
      <c r="M509" s="168"/>
      <c r="N509" s="169"/>
    </row>
    <row r="510" spans="2:14" ht="12.75">
      <c r="B510" s="177"/>
      <c r="D510" s="64" t="s">
        <v>119</v>
      </c>
      <c r="E510" s="70">
        <v>10</v>
      </c>
      <c r="F510" s="70" t="e">
        <f>+((+#REF!*4)*100)/#REF!</f>
        <v>#REF!</v>
      </c>
      <c r="G510" s="70" t="e">
        <f>+((+#REF!*4)*100)/#REF!</f>
        <v>#REF!</v>
      </c>
      <c r="H510" s="70" t="e">
        <f>+((+#REF!*4)*100)/#REF!</f>
        <v>#REF!</v>
      </c>
      <c r="I510" s="69"/>
      <c r="J510" s="167"/>
      <c r="K510" s="168"/>
      <c r="L510" s="168"/>
      <c r="M510" s="168"/>
      <c r="N510" s="169"/>
    </row>
    <row r="511" spans="2:14" ht="12.75">
      <c r="B511" s="177"/>
      <c r="D511" s="64"/>
      <c r="E511" s="70"/>
      <c r="F511" s="70" t="e">
        <f>+((+#REF!*4)*100)/#REF!</f>
        <v>#REF!</v>
      </c>
      <c r="G511" s="70" t="e">
        <f>+((+#REF!*4)*100)/#REF!</f>
        <v>#REF!</v>
      </c>
      <c r="H511" s="70" t="e">
        <f>+((+#REF!*4)*100)/#REF!</f>
        <v>#REF!</v>
      </c>
      <c r="I511" s="69"/>
      <c r="J511" s="167"/>
      <c r="K511" s="168"/>
      <c r="L511" s="168"/>
      <c r="M511" s="168"/>
      <c r="N511" s="169"/>
    </row>
    <row r="512" spans="2:14" ht="12.75">
      <c r="B512" s="177"/>
      <c r="D512" s="64"/>
      <c r="E512" s="70"/>
      <c r="F512" s="70" t="e">
        <f>+((+#REF!*4)*100)/#REF!</f>
        <v>#REF!</v>
      </c>
      <c r="G512" s="70" t="e">
        <f>+((+#REF!*4)*100)/#REF!</f>
        <v>#REF!</v>
      </c>
      <c r="H512" s="70" t="e">
        <f>+((+#REF!*4)*100)/#REF!</f>
        <v>#REF!</v>
      </c>
      <c r="I512" s="69"/>
      <c r="J512" s="167"/>
      <c r="K512" s="168"/>
      <c r="L512" s="168"/>
      <c r="M512" s="168"/>
      <c r="N512" s="169"/>
    </row>
    <row r="513" spans="2:14" ht="12.75">
      <c r="B513" s="177"/>
      <c r="D513" s="64"/>
      <c r="E513" s="70"/>
      <c r="F513" s="70" t="e">
        <f>+((+#REF!*4)*100)/#REF!</f>
        <v>#REF!</v>
      </c>
      <c r="G513" s="70" t="e">
        <f>+((+#REF!*4)*100)/#REF!</f>
        <v>#REF!</v>
      </c>
      <c r="H513" s="70" t="e">
        <f>+((+#REF!*4)*100)/#REF!</f>
        <v>#REF!</v>
      </c>
      <c r="I513" s="69"/>
      <c r="J513" s="167"/>
      <c r="K513" s="168"/>
      <c r="L513" s="168"/>
      <c r="M513" s="168"/>
      <c r="N513" s="169"/>
    </row>
    <row r="514" spans="2:14" ht="12.75">
      <c r="B514" s="177"/>
      <c r="D514" s="64"/>
      <c r="E514" s="70"/>
      <c r="F514" s="70" t="e">
        <f>+((+#REF!*4)*100)/#REF!</f>
        <v>#REF!</v>
      </c>
      <c r="G514" s="70" t="e">
        <f>+((+#REF!*4)*100)/#REF!</f>
        <v>#REF!</v>
      </c>
      <c r="H514" s="70" t="e">
        <f>+((+#REF!*4)*100)/#REF!</f>
        <v>#REF!</v>
      </c>
      <c r="I514" s="69"/>
      <c r="J514" s="167"/>
      <c r="K514" s="168"/>
      <c r="L514" s="168"/>
      <c r="M514" s="168"/>
      <c r="N514" s="169"/>
    </row>
    <row r="515" spans="2:14" ht="12.75">
      <c r="B515" s="177"/>
      <c r="D515" s="64"/>
      <c r="E515" s="70"/>
      <c r="F515" s="70" t="e">
        <f>+((+#REF!*4)*100)/#REF!</f>
        <v>#REF!</v>
      </c>
      <c r="G515" s="70" t="e">
        <f>+((+#REF!*4)*100)/#REF!</f>
        <v>#REF!</v>
      </c>
      <c r="H515" s="70" t="e">
        <f>+((+#REF!*4)*100)/#REF!</f>
        <v>#REF!</v>
      </c>
      <c r="I515" s="69"/>
      <c r="J515" s="167"/>
      <c r="K515" s="168"/>
      <c r="L515" s="168"/>
      <c r="M515" s="168"/>
      <c r="N515" s="169"/>
    </row>
    <row r="516" spans="2:14" ht="12.75">
      <c r="B516" s="177"/>
      <c r="D516" s="64"/>
      <c r="E516" s="70"/>
      <c r="F516" s="70" t="e">
        <f>+((+#REF!*4)*100)/#REF!</f>
        <v>#REF!</v>
      </c>
      <c r="G516" s="70" t="e">
        <f>+((+#REF!*4)*100)/#REF!</f>
        <v>#REF!</v>
      </c>
      <c r="H516" s="70" t="e">
        <f>+((+#REF!*4)*100)/#REF!</f>
        <v>#REF!</v>
      </c>
      <c r="I516" s="69"/>
      <c r="J516" s="167"/>
      <c r="K516" s="168"/>
      <c r="L516" s="168"/>
      <c r="M516" s="168"/>
      <c r="N516" s="169"/>
    </row>
    <row r="517" spans="2:14" ht="12.75">
      <c r="B517" s="177"/>
      <c r="D517" s="64"/>
      <c r="E517" s="70"/>
      <c r="F517" s="70" t="e">
        <f>+((+#REF!*4)*100)/#REF!</f>
        <v>#REF!</v>
      </c>
      <c r="G517" s="70" t="e">
        <f>+((+#REF!*4)*100)/#REF!</f>
        <v>#REF!</v>
      </c>
      <c r="H517" s="70" t="e">
        <f>+((+#REF!*4)*100)/#REF!</f>
        <v>#REF!</v>
      </c>
      <c r="I517" s="69"/>
      <c r="J517" s="167"/>
      <c r="K517" s="168"/>
      <c r="L517" s="168"/>
      <c r="M517" s="168"/>
      <c r="N517" s="169"/>
    </row>
    <row r="518" spans="2:14" ht="12.75">
      <c r="B518" s="177"/>
      <c r="D518" s="64"/>
      <c r="E518" s="70"/>
      <c r="F518" s="70" t="e">
        <f>+((+#REF!*4)*100)/#REF!</f>
        <v>#REF!</v>
      </c>
      <c r="G518" s="70" t="e">
        <f>+((+#REF!*4)*100)/#REF!</f>
        <v>#REF!</v>
      </c>
      <c r="H518" s="70" t="e">
        <f>+((+#REF!*4)*100)/#REF!</f>
        <v>#REF!</v>
      </c>
      <c r="I518" s="69"/>
      <c r="J518" s="167"/>
      <c r="K518" s="168"/>
      <c r="L518" s="168"/>
      <c r="M518" s="168"/>
      <c r="N518" s="169"/>
    </row>
    <row r="519" spans="2:14" ht="12.75">
      <c r="B519" s="177"/>
      <c r="D519" s="64"/>
      <c r="E519" s="70"/>
      <c r="F519" s="70" t="e">
        <f>+((+#REF!*4)*100)/#REF!</f>
        <v>#REF!</v>
      </c>
      <c r="G519" s="70" t="e">
        <f>+((+#REF!*4)*100)/#REF!</f>
        <v>#REF!</v>
      </c>
      <c r="H519" s="70" t="e">
        <f>+((+#REF!*4)*100)/#REF!</f>
        <v>#REF!</v>
      </c>
      <c r="I519" s="69"/>
      <c r="J519" s="167"/>
      <c r="K519" s="168"/>
      <c r="L519" s="168"/>
      <c r="M519" s="168"/>
      <c r="N519" s="169"/>
    </row>
    <row r="520" spans="2:14" ht="12.75">
      <c r="B520" s="177"/>
      <c r="D520" s="64"/>
      <c r="E520" s="70"/>
      <c r="F520" s="70" t="e">
        <f>+((+#REF!*4)*100)/#REF!</f>
        <v>#REF!</v>
      </c>
      <c r="G520" s="70" t="e">
        <f>+((+#REF!*4)*100)/#REF!</f>
        <v>#REF!</v>
      </c>
      <c r="H520" s="70" t="e">
        <f>+((+#REF!*4)*100)/#REF!</f>
        <v>#REF!</v>
      </c>
      <c r="I520" s="69"/>
      <c r="J520" s="167"/>
      <c r="K520" s="168"/>
      <c r="L520" s="168"/>
      <c r="M520" s="168"/>
      <c r="N520" s="169"/>
    </row>
    <row r="521" spans="2:14" ht="12.75">
      <c r="B521" s="177"/>
      <c r="D521" s="64"/>
      <c r="E521" s="70"/>
      <c r="F521" s="70" t="e">
        <f>+((+#REF!*4)*100)/#REF!</f>
        <v>#REF!</v>
      </c>
      <c r="G521" s="70" t="e">
        <f>+((+#REF!*4)*100)/#REF!</f>
        <v>#REF!</v>
      </c>
      <c r="H521" s="70" t="e">
        <f>+((+#REF!*4)*100)/#REF!</f>
        <v>#REF!</v>
      </c>
      <c r="I521" s="69"/>
      <c r="J521" s="167"/>
      <c r="K521" s="168"/>
      <c r="L521" s="168"/>
      <c r="M521" s="168"/>
      <c r="N521" s="169"/>
    </row>
    <row r="522" spans="2:14" ht="12.75">
      <c r="B522" s="177"/>
      <c r="D522" s="64"/>
      <c r="E522" s="70"/>
      <c r="F522" s="70" t="e">
        <f>+((+#REF!*4)*100)/#REF!</f>
        <v>#REF!</v>
      </c>
      <c r="G522" s="70" t="e">
        <f>+((+#REF!*4)*100)/#REF!</f>
        <v>#REF!</v>
      </c>
      <c r="H522" s="70" t="e">
        <f>+((+#REF!*4)*100)/#REF!</f>
        <v>#REF!</v>
      </c>
      <c r="I522" s="69"/>
      <c r="J522" s="167"/>
      <c r="K522" s="168"/>
      <c r="L522" s="168"/>
      <c r="M522" s="168"/>
      <c r="N522" s="169"/>
    </row>
    <row r="523" spans="2:14" ht="12.75">
      <c r="B523" s="177"/>
      <c r="D523" s="64"/>
      <c r="E523" s="70"/>
      <c r="F523" s="70" t="e">
        <f>+((+#REF!*4)*100)/#REF!</f>
        <v>#REF!</v>
      </c>
      <c r="G523" s="70" t="e">
        <f>+((+#REF!*4)*100)/#REF!</f>
        <v>#REF!</v>
      </c>
      <c r="H523" s="70" t="e">
        <f>+((+#REF!*4)*100)/#REF!</f>
        <v>#REF!</v>
      </c>
      <c r="I523" s="69"/>
      <c r="J523" s="167"/>
      <c r="K523" s="168"/>
      <c r="L523" s="168"/>
      <c r="M523" s="168"/>
      <c r="N523" s="169"/>
    </row>
    <row r="524" spans="2:14" ht="12.75">
      <c r="B524" s="177"/>
      <c r="D524" s="64"/>
      <c r="E524" s="70"/>
      <c r="F524" s="70" t="e">
        <f>+((+#REF!*4)*100)/#REF!</f>
        <v>#REF!</v>
      </c>
      <c r="G524" s="70" t="e">
        <f>+((+#REF!*4)*100)/#REF!</f>
        <v>#REF!</v>
      </c>
      <c r="H524" s="70" t="e">
        <f>+((+#REF!*4)*100)/#REF!</f>
        <v>#REF!</v>
      </c>
      <c r="I524" s="69"/>
      <c r="J524" s="167"/>
      <c r="K524" s="168"/>
      <c r="L524" s="168"/>
      <c r="M524" s="168"/>
      <c r="N524" s="169"/>
    </row>
    <row r="525" spans="2:14" ht="12.75">
      <c r="B525" s="177"/>
      <c r="D525" s="64"/>
      <c r="E525" s="70"/>
      <c r="F525" s="70" t="e">
        <f>+((+#REF!*4)*100)/#REF!</f>
        <v>#REF!</v>
      </c>
      <c r="G525" s="70" t="e">
        <f>+((+#REF!*4)*100)/#REF!</f>
        <v>#REF!</v>
      </c>
      <c r="H525" s="70" t="e">
        <f>+((+#REF!*4)*100)/#REF!</f>
        <v>#REF!</v>
      </c>
      <c r="I525" s="69"/>
      <c r="J525" s="167"/>
      <c r="K525" s="168"/>
      <c r="L525" s="168"/>
      <c r="M525" s="168"/>
      <c r="N525" s="169"/>
    </row>
    <row r="526" spans="2:14" ht="12.75">
      <c r="B526" s="177"/>
      <c r="D526" s="64"/>
      <c r="E526" s="70"/>
      <c r="F526" s="70" t="e">
        <f>+((+#REF!*4)*100)/#REF!</f>
        <v>#REF!</v>
      </c>
      <c r="G526" s="70" t="e">
        <f>+((+#REF!*4)*100)/#REF!</f>
        <v>#REF!</v>
      </c>
      <c r="H526" s="70" t="e">
        <f>+((+#REF!*4)*100)/#REF!</f>
        <v>#REF!</v>
      </c>
      <c r="I526" s="69"/>
      <c r="J526" s="167"/>
      <c r="K526" s="168"/>
      <c r="L526" s="168"/>
      <c r="M526" s="168"/>
      <c r="N526" s="169"/>
    </row>
    <row r="527" spans="2:14" ht="12.75">
      <c r="B527" s="177"/>
      <c r="D527" s="64"/>
      <c r="E527" s="70"/>
      <c r="F527" s="68"/>
      <c r="G527" s="68"/>
      <c r="H527" s="68"/>
      <c r="I527" s="69"/>
      <c r="J527" s="167"/>
      <c r="K527" s="168"/>
      <c r="L527" s="168"/>
      <c r="M527" s="168"/>
      <c r="N527" s="169"/>
    </row>
    <row r="528" spans="2:14" ht="12.75">
      <c r="B528" s="178"/>
      <c r="D528" s="71"/>
      <c r="E528" s="72"/>
      <c r="F528" s="73" t="e">
        <f>SUM(F509:F526)</f>
        <v>#REF!</v>
      </c>
      <c r="G528" s="73" t="e">
        <f>SUM(G509:G526)</f>
        <v>#REF!</v>
      </c>
      <c r="H528" s="73" t="e">
        <f>SUM(H509:H526)</f>
        <v>#REF!</v>
      </c>
      <c r="I528" s="69"/>
      <c r="J528" s="170"/>
      <c r="K528" s="171"/>
      <c r="L528" s="171"/>
      <c r="M528" s="171"/>
      <c r="N528" s="172"/>
    </row>
    <row r="529" spans="2:14" ht="12.75">
      <c r="B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2:14" ht="12.75">
      <c r="B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1:14" ht="12.75">
      <c r="A531" s="173" t="s">
        <v>359</v>
      </c>
      <c r="B531" s="173" t="s">
        <v>360</v>
      </c>
      <c r="C531" s="88"/>
      <c r="D531" s="175" t="s">
        <v>105</v>
      </c>
      <c r="E531" s="89" t="s">
        <v>106</v>
      </c>
      <c r="F531" s="89" t="s">
        <v>107</v>
      </c>
      <c r="G531" s="89" t="s">
        <v>108</v>
      </c>
      <c r="H531" s="89" t="s">
        <v>109</v>
      </c>
      <c r="I531" s="90"/>
      <c r="J531" s="175" t="s">
        <v>110</v>
      </c>
      <c r="K531" s="175"/>
      <c r="L531" s="175"/>
      <c r="M531" s="175"/>
      <c r="N531" s="175"/>
    </row>
    <row r="532" spans="1:14" ht="12.75">
      <c r="A532" s="174"/>
      <c r="B532" s="174"/>
      <c r="C532" s="88"/>
      <c r="D532" s="174"/>
      <c r="E532" s="91" t="s">
        <v>111</v>
      </c>
      <c r="F532" s="92"/>
      <c r="G532" s="92"/>
      <c r="H532" s="92"/>
      <c r="I532" s="93"/>
      <c r="J532" s="174"/>
      <c r="K532" s="174"/>
      <c r="L532" s="174"/>
      <c r="M532" s="174"/>
      <c r="N532" s="174"/>
    </row>
    <row r="533" spans="1:14" ht="12.75">
      <c r="A533" s="63">
        <v>22</v>
      </c>
      <c r="B533" s="176" t="s">
        <v>309</v>
      </c>
      <c r="C533" s="63"/>
      <c r="D533" s="64" t="s">
        <v>195</v>
      </c>
      <c r="E533" s="65">
        <v>40</v>
      </c>
      <c r="F533" s="66" t="s">
        <v>113</v>
      </c>
      <c r="G533" s="66" t="s">
        <v>113</v>
      </c>
      <c r="H533" s="66" t="s">
        <v>113</v>
      </c>
      <c r="I533" s="67"/>
      <c r="J533" s="164" t="s">
        <v>281</v>
      </c>
      <c r="K533" s="165"/>
      <c r="L533" s="165"/>
      <c r="M533" s="165"/>
      <c r="N533" s="166"/>
    </row>
    <row r="534" spans="2:14" ht="12.75">
      <c r="B534" s="177"/>
      <c r="D534" s="64" t="s">
        <v>282</v>
      </c>
      <c r="E534" s="70">
        <v>40</v>
      </c>
      <c r="F534" s="68" t="e">
        <f>+((+#REF!*4)*100)/#REF!</f>
        <v>#REF!</v>
      </c>
      <c r="G534" s="68" t="e">
        <f>+((+#REF!*4)*100)/#REF!</f>
        <v>#REF!</v>
      </c>
      <c r="H534" s="68" t="e">
        <f>+((+#REF!*4)*100)/#REF!</f>
        <v>#REF!</v>
      </c>
      <c r="I534" s="69"/>
      <c r="J534" s="167"/>
      <c r="K534" s="168"/>
      <c r="L534" s="168"/>
      <c r="M534" s="168"/>
      <c r="N534" s="169"/>
    </row>
    <row r="535" spans="2:14" ht="12.75">
      <c r="B535" s="177"/>
      <c r="D535" s="64" t="s">
        <v>294</v>
      </c>
      <c r="E535" s="70">
        <v>50</v>
      </c>
      <c r="F535" s="70" t="e">
        <f>+((+#REF!*4)*100)/#REF!</f>
        <v>#REF!</v>
      </c>
      <c r="G535" s="70" t="e">
        <f>+((+#REF!*4)*100)/#REF!</f>
        <v>#REF!</v>
      </c>
      <c r="H535" s="70" t="e">
        <f>+((+#REF!*4)*100)/#REF!</f>
        <v>#REF!</v>
      </c>
      <c r="I535" s="69"/>
      <c r="J535" s="167"/>
      <c r="K535" s="168"/>
      <c r="L535" s="168"/>
      <c r="M535" s="168"/>
      <c r="N535" s="169"/>
    </row>
    <row r="536" spans="2:14" ht="12.75">
      <c r="B536" s="177"/>
      <c r="D536" s="64"/>
      <c r="E536" s="70"/>
      <c r="F536" s="70" t="e">
        <f>+((+#REF!*4)*100)/#REF!</f>
        <v>#REF!</v>
      </c>
      <c r="G536" s="70" t="e">
        <f>+((+#REF!*4)*100)/#REF!</f>
        <v>#REF!</v>
      </c>
      <c r="H536" s="70" t="e">
        <f>+((+#REF!*4)*100)/#REF!</f>
        <v>#REF!</v>
      </c>
      <c r="I536" s="69"/>
      <c r="J536" s="167"/>
      <c r="K536" s="168"/>
      <c r="L536" s="168"/>
      <c r="M536" s="168"/>
      <c r="N536" s="169"/>
    </row>
    <row r="537" spans="2:14" ht="12.75">
      <c r="B537" s="177"/>
      <c r="D537" s="64"/>
      <c r="E537" s="70"/>
      <c r="F537" s="70" t="e">
        <f>+((+#REF!*4)*100)/#REF!</f>
        <v>#REF!</v>
      </c>
      <c r="G537" s="70" t="e">
        <f>+((+#REF!*4)*100)/#REF!</f>
        <v>#REF!</v>
      </c>
      <c r="H537" s="70" t="e">
        <f>+((+#REF!*4)*100)/#REF!</f>
        <v>#REF!</v>
      </c>
      <c r="I537" s="69"/>
      <c r="J537" s="167"/>
      <c r="K537" s="168"/>
      <c r="L537" s="168"/>
      <c r="M537" s="168"/>
      <c r="N537" s="169"/>
    </row>
    <row r="538" spans="2:14" ht="12.75">
      <c r="B538" s="177"/>
      <c r="D538" s="64"/>
      <c r="E538" s="70"/>
      <c r="F538" s="70" t="e">
        <f>+((+#REF!*4)*100)/#REF!</f>
        <v>#REF!</v>
      </c>
      <c r="G538" s="70" t="e">
        <f>+((+#REF!*4)*100)/#REF!</f>
        <v>#REF!</v>
      </c>
      <c r="H538" s="70" t="e">
        <f>+((+#REF!*4)*100)/#REF!</f>
        <v>#REF!</v>
      </c>
      <c r="I538" s="69"/>
      <c r="J538" s="167"/>
      <c r="K538" s="168"/>
      <c r="L538" s="168"/>
      <c r="M538" s="168"/>
      <c r="N538" s="169"/>
    </row>
    <row r="539" spans="2:14" ht="12.75">
      <c r="B539" s="177"/>
      <c r="D539" s="64"/>
      <c r="E539" s="70"/>
      <c r="F539" s="70" t="e">
        <f>+((+#REF!*4)*100)/#REF!</f>
        <v>#REF!</v>
      </c>
      <c r="G539" s="70" t="e">
        <f>+((+#REF!*4)*100)/#REF!</f>
        <v>#REF!</v>
      </c>
      <c r="H539" s="70" t="e">
        <f>+((+#REF!*4)*100)/#REF!</f>
        <v>#REF!</v>
      </c>
      <c r="I539" s="69"/>
      <c r="J539" s="167"/>
      <c r="K539" s="168"/>
      <c r="L539" s="168"/>
      <c r="M539" s="168"/>
      <c r="N539" s="169"/>
    </row>
    <row r="540" spans="2:14" ht="12.75">
      <c r="B540" s="177"/>
      <c r="D540" s="64"/>
      <c r="E540" s="70"/>
      <c r="F540" s="70" t="e">
        <f>+((+#REF!*4)*100)/#REF!</f>
        <v>#REF!</v>
      </c>
      <c r="G540" s="70" t="e">
        <f>+((+#REF!*4)*100)/#REF!</f>
        <v>#REF!</v>
      </c>
      <c r="H540" s="70" t="e">
        <f>+((+#REF!*4)*100)/#REF!</f>
        <v>#REF!</v>
      </c>
      <c r="I540" s="69"/>
      <c r="J540" s="167"/>
      <c r="K540" s="168"/>
      <c r="L540" s="168"/>
      <c r="M540" s="168"/>
      <c r="N540" s="169"/>
    </row>
    <row r="541" spans="2:14" ht="12.75">
      <c r="B541" s="177"/>
      <c r="D541" s="64"/>
      <c r="E541" s="70"/>
      <c r="F541" s="70" t="e">
        <f>+((+#REF!*4)*100)/#REF!</f>
        <v>#REF!</v>
      </c>
      <c r="G541" s="70" t="e">
        <f>+((+#REF!*4)*100)/#REF!</f>
        <v>#REF!</v>
      </c>
      <c r="H541" s="70" t="e">
        <f>+((+#REF!*4)*100)/#REF!</f>
        <v>#REF!</v>
      </c>
      <c r="I541" s="69"/>
      <c r="J541" s="167"/>
      <c r="K541" s="168"/>
      <c r="L541" s="168"/>
      <c r="M541" s="168"/>
      <c r="N541" s="169"/>
    </row>
    <row r="542" spans="2:14" ht="12.75">
      <c r="B542" s="177"/>
      <c r="D542" s="64"/>
      <c r="E542" s="70"/>
      <c r="F542" s="70" t="e">
        <f>+((+#REF!*4)*100)/#REF!</f>
        <v>#REF!</v>
      </c>
      <c r="G542" s="70" t="e">
        <f>+((+#REF!*4)*100)/#REF!</f>
        <v>#REF!</v>
      </c>
      <c r="H542" s="70" t="e">
        <f>+((+#REF!*4)*100)/#REF!</f>
        <v>#REF!</v>
      </c>
      <c r="I542" s="69"/>
      <c r="J542" s="167"/>
      <c r="K542" s="168"/>
      <c r="L542" s="168"/>
      <c r="M542" s="168"/>
      <c r="N542" s="169"/>
    </row>
    <row r="543" spans="2:14" ht="12.75">
      <c r="B543" s="177"/>
      <c r="D543" s="64"/>
      <c r="E543" s="70"/>
      <c r="F543" s="70" t="e">
        <f>+((+#REF!*4)*100)/#REF!</f>
        <v>#REF!</v>
      </c>
      <c r="G543" s="70" t="e">
        <f>+((+#REF!*4)*100)/#REF!</f>
        <v>#REF!</v>
      </c>
      <c r="H543" s="70" t="e">
        <f>+((+#REF!*4)*100)/#REF!</f>
        <v>#REF!</v>
      </c>
      <c r="I543" s="69"/>
      <c r="J543" s="167"/>
      <c r="K543" s="168"/>
      <c r="L543" s="168"/>
      <c r="M543" s="168"/>
      <c r="N543" s="169"/>
    </row>
    <row r="544" spans="2:14" ht="12.75">
      <c r="B544" s="177"/>
      <c r="D544" s="64"/>
      <c r="E544" s="70"/>
      <c r="F544" s="70" t="e">
        <f>+((+#REF!*4)*100)/#REF!</f>
        <v>#REF!</v>
      </c>
      <c r="G544" s="70" t="e">
        <f>+((+#REF!*4)*100)/#REF!</f>
        <v>#REF!</v>
      </c>
      <c r="H544" s="70" t="e">
        <f>+((+#REF!*4)*100)/#REF!</f>
        <v>#REF!</v>
      </c>
      <c r="I544" s="69"/>
      <c r="J544" s="167"/>
      <c r="K544" s="168"/>
      <c r="L544" s="168"/>
      <c r="M544" s="168"/>
      <c r="N544" s="169"/>
    </row>
    <row r="545" spans="2:14" ht="12.75">
      <c r="B545" s="177"/>
      <c r="D545" s="64"/>
      <c r="E545" s="70"/>
      <c r="F545" s="70" t="e">
        <f>+((+#REF!*4)*100)/#REF!</f>
        <v>#REF!</v>
      </c>
      <c r="G545" s="70" t="e">
        <f>+((+#REF!*4)*100)/#REF!</f>
        <v>#REF!</v>
      </c>
      <c r="H545" s="70" t="e">
        <f>+((+#REF!*4)*100)/#REF!</f>
        <v>#REF!</v>
      </c>
      <c r="I545" s="69"/>
      <c r="J545" s="167"/>
      <c r="K545" s="168"/>
      <c r="L545" s="168"/>
      <c r="M545" s="168"/>
      <c r="N545" s="169"/>
    </row>
    <row r="546" spans="2:14" ht="12.75">
      <c r="B546" s="177"/>
      <c r="D546" s="64"/>
      <c r="E546" s="70"/>
      <c r="F546" s="70" t="e">
        <f>+((+#REF!*4)*100)/#REF!</f>
        <v>#REF!</v>
      </c>
      <c r="G546" s="70" t="e">
        <f>+((+#REF!*4)*100)/#REF!</f>
        <v>#REF!</v>
      </c>
      <c r="H546" s="70" t="e">
        <f>+((+#REF!*4)*100)/#REF!</f>
        <v>#REF!</v>
      </c>
      <c r="I546" s="69"/>
      <c r="J546" s="167"/>
      <c r="K546" s="168"/>
      <c r="L546" s="168"/>
      <c r="M546" s="168"/>
      <c r="N546" s="169"/>
    </row>
    <row r="547" spans="2:14" ht="12.75">
      <c r="B547" s="177"/>
      <c r="D547" s="64"/>
      <c r="E547" s="70"/>
      <c r="F547" s="70" t="e">
        <f>+((+#REF!*4)*100)/#REF!</f>
        <v>#REF!</v>
      </c>
      <c r="G547" s="70" t="e">
        <f>+((+#REF!*4)*100)/#REF!</f>
        <v>#REF!</v>
      </c>
      <c r="H547" s="70" t="e">
        <f>+((+#REF!*4)*100)/#REF!</f>
        <v>#REF!</v>
      </c>
      <c r="I547" s="69"/>
      <c r="J547" s="167"/>
      <c r="K547" s="168"/>
      <c r="L547" s="168"/>
      <c r="M547" s="168"/>
      <c r="N547" s="169"/>
    </row>
    <row r="548" spans="2:14" ht="12.75">
      <c r="B548" s="177"/>
      <c r="D548" s="64"/>
      <c r="E548" s="70"/>
      <c r="F548" s="70" t="e">
        <f>+((+#REF!*4)*100)/#REF!</f>
        <v>#REF!</v>
      </c>
      <c r="G548" s="70" t="e">
        <f>+((+#REF!*4)*100)/#REF!</f>
        <v>#REF!</v>
      </c>
      <c r="H548" s="70" t="e">
        <f>+((+#REF!*4)*100)/#REF!</f>
        <v>#REF!</v>
      </c>
      <c r="I548" s="69"/>
      <c r="J548" s="167"/>
      <c r="K548" s="168"/>
      <c r="L548" s="168"/>
      <c r="M548" s="168"/>
      <c r="N548" s="169"/>
    </row>
    <row r="549" spans="2:14" ht="12.75">
      <c r="B549" s="177"/>
      <c r="D549" s="64"/>
      <c r="E549" s="70"/>
      <c r="F549" s="70" t="e">
        <f>+((+#REF!*4)*100)/#REF!</f>
        <v>#REF!</v>
      </c>
      <c r="G549" s="70" t="e">
        <f>+((+#REF!*4)*100)/#REF!</f>
        <v>#REF!</v>
      </c>
      <c r="H549" s="70" t="e">
        <f>+((+#REF!*4)*100)/#REF!</f>
        <v>#REF!</v>
      </c>
      <c r="I549" s="69"/>
      <c r="J549" s="167"/>
      <c r="K549" s="168"/>
      <c r="L549" s="168"/>
      <c r="M549" s="168"/>
      <c r="N549" s="169"/>
    </row>
    <row r="550" spans="2:14" ht="12.75">
      <c r="B550" s="177"/>
      <c r="D550" s="64"/>
      <c r="E550" s="70"/>
      <c r="F550" s="70" t="e">
        <f>+((+#REF!*4)*100)/#REF!</f>
        <v>#REF!</v>
      </c>
      <c r="G550" s="70" t="e">
        <f>+((+#REF!*4)*100)/#REF!</f>
        <v>#REF!</v>
      </c>
      <c r="H550" s="70" t="e">
        <f>+((+#REF!*4)*100)/#REF!</f>
        <v>#REF!</v>
      </c>
      <c r="I550" s="69"/>
      <c r="J550" s="167"/>
      <c r="K550" s="168"/>
      <c r="L550" s="168"/>
      <c r="M550" s="168"/>
      <c r="N550" s="169"/>
    </row>
    <row r="551" spans="2:14" ht="12.75">
      <c r="B551" s="177"/>
      <c r="D551" s="64"/>
      <c r="E551" s="70"/>
      <c r="F551" s="70" t="e">
        <f>+((+#REF!*4)*100)/#REF!</f>
        <v>#REF!</v>
      </c>
      <c r="G551" s="70" t="e">
        <f>+((+#REF!*4)*100)/#REF!</f>
        <v>#REF!</v>
      </c>
      <c r="H551" s="70" t="e">
        <f>+((+#REF!*4)*100)/#REF!</f>
        <v>#REF!</v>
      </c>
      <c r="I551" s="69"/>
      <c r="J551" s="167"/>
      <c r="K551" s="168"/>
      <c r="L551" s="168"/>
      <c r="M551" s="168"/>
      <c r="N551" s="169"/>
    </row>
    <row r="552" spans="2:14" ht="12.75">
      <c r="B552" s="177"/>
      <c r="D552" s="64"/>
      <c r="E552" s="70"/>
      <c r="F552" s="68"/>
      <c r="G552" s="68"/>
      <c r="H552" s="68"/>
      <c r="I552" s="69"/>
      <c r="J552" s="167"/>
      <c r="K552" s="168"/>
      <c r="L552" s="168"/>
      <c r="M552" s="168"/>
      <c r="N552" s="169"/>
    </row>
    <row r="553" spans="2:14" ht="12.75">
      <c r="B553" s="178"/>
      <c r="D553" s="71"/>
      <c r="E553" s="72"/>
      <c r="F553" s="73" t="e">
        <f>SUM(F534:F551)</f>
        <v>#REF!</v>
      </c>
      <c r="G553" s="73" t="e">
        <f>SUM(G534:G551)</f>
        <v>#REF!</v>
      </c>
      <c r="H553" s="73" t="e">
        <f>SUM(H534:H551)</f>
        <v>#REF!</v>
      </c>
      <c r="I553" s="69"/>
      <c r="J553" s="170"/>
      <c r="K553" s="171"/>
      <c r="L553" s="171"/>
      <c r="M553" s="171"/>
      <c r="N553" s="172"/>
    </row>
    <row r="554" spans="2:14" ht="12.75">
      <c r="B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2:14" ht="12.75">
      <c r="B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1:14" ht="12.75">
      <c r="A556" s="173" t="s">
        <v>359</v>
      </c>
      <c r="B556" s="173" t="s">
        <v>360</v>
      </c>
      <c r="C556" s="88"/>
      <c r="D556" s="175" t="s">
        <v>105</v>
      </c>
      <c r="E556" s="89" t="s">
        <v>106</v>
      </c>
      <c r="F556" s="89" t="s">
        <v>107</v>
      </c>
      <c r="G556" s="89" t="s">
        <v>108</v>
      </c>
      <c r="H556" s="89" t="s">
        <v>109</v>
      </c>
      <c r="I556" s="90"/>
      <c r="J556" s="175" t="s">
        <v>110</v>
      </c>
      <c r="K556" s="175"/>
      <c r="L556" s="175"/>
      <c r="M556" s="175"/>
      <c r="N556" s="175"/>
    </row>
    <row r="557" spans="1:14" ht="12.75">
      <c r="A557" s="174"/>
      <c r="B557" s="174"/>
      <c r="C557" s="88"/>
      <c r="D557" s="174"/>
      <c r="E557" s="91" t="s">
        <v>111</v>
      </c>
      <c r="F557" s="92"/>
      <c r="G557" s="92"/>
      <c r="H557" s="92"/>
      <c r="I557" s="93"/>
      <c r="J557" s="174"/>
      <c r="K557" s="174"/>
      <c r="L557" s="174"/>
      <c r="M557" s="174"/>
      <c r="N557" s="174"/>
    </row>
    <row r="558" spans="1:14" ht="12.75">
      <c r="A558" s="63">
        <v>23</v>
      </c>
      <c r="B558" s="176" t="s">
        <v>310</v>
      </c>
      <c r="C558" s="63"/>
      <c r="D558" s="64" t="s">
        <v>283</v>
      </c>
      <c r="E558" s="65">
        <v>40</v>
      </c>
      <c r="F558" s="66" t="s">
        <v>113</v>
      </c>
      <c r="G558" s="66" t="s">
        <v>113</v>
      </c>
      <c r="H558" s="66" t="s">
        <v>113</v>
      </c>
      <c r="I558" s="67"/>
      <c r="J558" s="164" t="s">
        <v>281</v>
      </c>
      <c r="K558" s="165"/>
      <c r="L558" s="165"/>
      <c r="M558" s="165"/>
      <c r="N558" s="166"/>
    </row>
    <row r="559" spans="2:14" ht="12.75">
      <c r="B559" s="177"/>
      <c r="D559" s="64" t="s">
        <v>285</v>
      </c>
      <c r="E559" s="70">
        <v>30</v>
      </c>
      <c r="F559" s="68" t="e">
        <f>+((+#REF!*4)*100)/#REF!</f>
        <v>#REF!</v>
      </c>
      <c r="G559" s="68" t="e">
        <f>+((+#REF!*4)*100)/#REF!</f>
        <v>#REF!</v>
      </c>
      <c r="H559" s="68" t="e">
        <f>+((+#REF!*4)*100)/#REF!</f>
        <v>#REF!</v>
      </c>
      <c r="I559" s="69"/>
      <c r="J559" s="167"/>
      <c r="K559" s="168"/>
      <c r="L559" s="168"/>
      <c r="M559" s="168"/>
      <c r="N559" s="169"/>
    </row>
    <row r="560" spans="2:14" ht="12.75">
      <c r="B560" s="177"/>
      <c r="D560" s="64" t="s">
        <v>290</v>
      </c>
      <c r="E560" s="70">
        <v>35</v>
      </c>
      <c r="F560" s="70" t="e">
        <f>+((+#REF!*4)*100)/#REF!</f>
        <v>#REF!</v>
      </c>
      <c r="G560" s="70" t="e">
        <f>+((+#REF!*4)*100)/#REF!</f>
        <v>#REF!</v>
      </c>
      <c r="H560" s="70" t="e">
        <f>+((+#REF!*4)*100)/#REF!</f>
        <v>#REF!</v>
      </c>
      <c r="I560" s="69"/>
      <c r="J560" s="167"/>
      <c r="K560" s="168"/>
      <c r="L560" s="168"/>
      <c r="M560" s="168"/>
      <c r="N560" s="169"/>
    </row>
    <row r="561" spans="2:14" ht="12.75">
      <c r="B561" s="177"/>
      <c r="D561" s="64"/>
      <c r="E561" s="70"/>
      <c r="F561" s="70" t="e">
        <f>+((+#REF!*4)*100)/#REF!</f>
        <v>#REF!</v>
      </c>
      <c r="G561" s="70" t="e">
        <f>+((+#REF!*4)*100)/#REF!</f>
        <v>#REF!</v>
      </c>
      <c r="H561" s="70" t="e">
        <f>+((+#REF!*4)*100)/#REF!</f>
        <v>#REF!</v>
      </c>
      <c r="I561" s="69"/>
      <c r="J561" s="167"/>
      <c r="K561" s="168"/>
      <c r="L561" s="168"/>
      <c r="M561" s="168"/>
      <c r="N561" s="169"/>
    </row>
    <row r="562" spans="2:14" ht="12.75">
      <c r="B562" s="177"/>
      <c r="D562" s="64"/>
      <c r="E562" s="70"/>
      <c r="F562" s="70" t="e">
        <f>+((+#REF!*4)*100)/#REF!</f>
        <v>#REF!</v>
      </c>
      <c r="G562" s="70" t="e">
        <f>+((+#REF!*4)*100)/#REF!</f>
        <v>#REF!</v>
      </c>
      <c r="H562" s="70" t="e">
        <f>+((+#REF!*4)*100)/#REF!</f>
        <v>#REF!</v>
      </c>
      <c r="I562" s="69"/>
      <c r="J562" s="167"/>
      <c r="K562" s="168"/>
      <c r="L562" s="168"/>
      <c r="M562" s="168"/>
      <c r="N562" s="169"/>
    </row>
    <row r="563" spans="2:14" ht="12.75">
      <c r="B563" s="177"/>
      <c r="D563" s="64"/>
      <c r="E563" s="70"/>
      <c r="F563" s="70" t="e">
        <f>+((+#REF!*4)*100)/#REF!</f>
        <v>#REF!</v>
      </c>
      <c r="G563" s="70" t="e">
        <f>+((+#REF!*4)*100)/#REF!</f>
        <v>#REF!</v>
      </c>
      <c r="H563" s="70" t="e">
        <f>+((+#REF!*4)*100)/#REF!</f>
        <v>#REF!</v>
      </c>
      <c r="I563" s="69"/>
      <c r="J563" s="167"/>
      <c r="K563" s="168"/>
      <c r="L563" s="168"/>
      <c r="M563" s="168"/>
      <c r="N563" s="169"/>
    </row>
    <row r="564" spans="2:14" ht="12.75">
      <c r="B564" s="177"/>
      <c r="D564" s="64"/>
      <c r="E564" s="70"/>
      <c r="F564" s="70" t="e">
        <f>+((+#REF!*4)*100)/#REF!</f>
        <v>#REF!</v>
      </c>
      <c r="G564" s="70" t="e">
        <f>+((+#REF!*4)*100)/#REF!</f>
        <v>#REF!</v>
      </c>
      <c r="H564" s="70" t="e">
        <f>+((+#REF!*4)*100)/#REF!</f>
        <v>#REF!</v>
      </c>
      <c r="I564" s="69"/>
      <c r="J564" s="167"/>
      <c r="K564" s="168"/>
      <c r="L564" s="168"/>
      <c r="M564" s="168"/>
      <c r="N564" s="169"/>
    </row>
    <row r="565" spans="2:14" ht="12.75">
      <c r="B565" s="177"/>
      <c r="D565" s="64"/>
      <c r="E565" s="70"/>
      <c r="F565" s="70" t="e">
        <f>+((+#REF!*4)*100)/#REF!</f>
        <v>#REF!</v>
      </c>
      <c r="G565" s="70" t="e">
        <f>+((+#REF!*4)*100)/#REF!</f>
        <v>#REF!</v>
      </c>
      <c r="H565" s="70" t="e">
        <f>+((+#REF!*4)*100)/#REF!</f>
        <v>#REF!</v>
      </c>
      <c r="I565" s="69"/>
      <c r="J565" s="167"/>
      <c r="K565" s="168"/>
      <c r="L565" s="168"/>
      <c r="M565" s="168"/>
      <c r="N565" s="169"/>
    </row>
    <row r="566" spans="2:14" ht="12.75">
      <c r="B566" s="177"/>
      <c r="D566" s="64"/>
      <c r="E566" s="70"/>
      <c r="F566" s="70" t="e">
        <f>+((+#REF!*4)*100)/#REF!</f>
        <v>#REF!</v>
      </c>
      <c r="G566" s="70" t="e">
        <f>+((+#REF!*4)*100)/#REF!</f>
        <v>#REF!</v>
      </c>
      <c r="H566" s="70" t="e">
        <f>+((+#REF!*4)*100)/#REF!</f>
        <v>#REF!</v>
      </c>
      <c r="I566" s="69"/>
      <c r="J566" s="167"/>
      <c r="K566" s="168"/>
      <c r="L566" s="168"/>
      <c r="M566" s="168"/>
      <c r="N566" s="169"/>
    </row>
    <row r="567" spans="2:14" ht="12.75">
      <c r="B567" s="177"/>
      <c r="D567" s="64"/>
      <c r="E567" s="70"/>
      <c r="F567" s="70" t="e">
        <f>+((+#REF!*4)*100)/#REF!</f>
        <v>#REF!</v>
      </c>
      <c r="G567" s="70" t="e">
        <f>+((+#REF!*4)*100)/#REF!</f>
        <v>#REF!</v>
      </c>
      <c r="H567" s="70" t="e">
        <f>+((+#REF!*4)*100)/#REF!</f>
        <v>#REF!</v>
      </c>
      <c r="I567" s="69"/>
      <c r="J567" s="167"/>
      <c r="K567" s="168"/>
      <c r="L567" s="168"/>
      <c r="M567" s="168"/>
      <c r="N567" s="169"/>
    </row>
    <row r="568" spans="2:14" ht="12.75">
      <c r="B568" s="177"/>
      <c r="D568" s="64"/>
      <c r="E568" s="70"/>
      <c r="F568" s="70" t="e">
        <f>+((+#REF!*4)*100)/#REF!</f>
        <v>#REF!</v>
      </c>
      <c r="G568" s="70" t="e">
        <f>+((+#REF!*4)*100)/#REF!</f>
        <v>#REF!</v>
      </c>
      <c r="H568" s="70" t="e">
        <f>+((+#REF!*4)*100)/#REF!</f>
        <v>#REF!</v>
      </c>
      <c r="I568" s="69"/>
      <c r="J568" s="167"/>
      <c r="K568" s="168"/>
      <c r="L568" s="168"/>
      <c r="M568" s="168"/>
      <c r="N568" s="169"/>
    </row>
    <row r="569" spans="2:14" ht="12.75">
      <c r="B569" s="177"/>
      <c r="D569" s="64"/>
      <c r="E569" s="70"/>
      <c r="F569" s="70" t="e">
        <f>+((+#REF!*4)*100)/#REF!</f>
        <v>#REF!</v>
      </c>
      <c r="G569" s="70" t="e">
        <f>+((+#REF!*4)*100)/#REF!</f>
        <v>#REF!</v>
      </c>
      <c r="H569" s="70" t="e">
        <f>+((+#REF!*4)*100)/#REF!</f>
        <v>#REF!</v>
      </c>
      <c r="I569" s="69"/>
      <c r="J569" s="167"/>
      <c r="K569" s="168"/>
      <c r="L569" s="168"/>
      <c r="M569" s="168"/>
      <c r="N569" s="169"/>
    </row>
    <row r="570" spans="2:14" ht="12.75">
      <c r="B570" s="177"/>
      <c r="D570" s="64"/>
      <c r="E570" s="70"/>
      <c r="F570" s="70" t="e">
        <f>+((+#REF!*4)*100)/#REF!</f>
        <v>#REF!</v>
      </c>
      <c r="G570" s="70" t="e">
        <f>+((+#REF!*4)*100)/#REF!</f>
        <v>#REF!</v>
      </c>
      <c r="H570" s="70" t="e">
        <f>+((+#REF!*4)*100)/#REF!</f>
        <v>#REF!</v>
      </c>
      <c r="I570" s="69"/>
      <c r="J570" s="167"/>
      <c r="K570" s="168"/>
      <c r="L570" s="168"/>
      <c r="M570" s="168"/>
      <c r="N570" s="169"/>
    </row>
    <row r="571" spans="2:14" ht="12.75">
      <c r="B571" s="177"/>
      <c r="D571" s="64"/>
      <c r="E571" s="70"/>
      <c r="F571" s="70" t="e">
        <f>+((+#REF!*4)*100)/#REF!</f>
        <v>#REF!</v>
      </c>
      <c r="G571" s="70" t="e">
        <f>+((+#REF!*4)*100)/#REF!</f>
        <v>#REF!</v>
      </c>
      <c r="H571" s="70" t="e">
        <f>+((+#REF!*4)*100)/#REF!</f>
        <v>#REF!</v>
      </c>
      <c r="I571" s="69"/>
      <c r="J571" s="167"/>
      <c r="K571" s="168"/>
      <c r="L571" s="168"/>
      <c r="M571" s="168"/>
      <c r="N571" s="169"/>
    </row>
    <row r="572" spans="2:14" ht="12.75">
      <c r="B572" s="177"/>
      <c r="D572" s="64"/>
      <c r="E572" s="70"/>
      <c r="F572" s="70" t="e">
        <f>+((+#REF!*4)*100)/#REF!</f>
        <v>#REF!</v>
      </c>
      <c r="G572" s="70" t="e">
        <f>+((+#REF!*4)*100)/#REF!</f>
        <v>#REF!</v>
      </c>
      <c r="H572" s="70" t="e">
        <f>+((+#REF!*4)*100)/#REF!</f>
        <v>#REF!</v>
      </c>
      <c r="I572" s="69"/>
      <c r="J572" s="167"/>
      <c r="K572" s="168"/>
      <c r="L572" s="168"/>
      <c r="M572" s="168"/>
      <c r="N572" s="169"/>
    </row>
    <row r="573" spans="2:14" ht="12.75">
      <c r="B573" s="177"/>
      <c r="D573" s="64"/>
      <c r="E573" s="70"/>
      <c r="F573" s="70" t="e">
        <f>+((+#REF!*4)*100)/#REF!</f>
        <v>#REF!</v>
      </c>
      <c r="G573" s="70" t="e">
        <f>+((+#REF!*4)*100)/#REF!</f>
        <v>#REF!</v>
      </c>
      <c r="H573" s="70" t="e">
        <f>+((+#REF!*4)*100)/#REF!</f>
        <v>#REF!</v>
      </c>
      <c r="I573" s="69"/>
      <c r="J573" s="167"/>
      <c r="K573" s="168"/>
      <c r="L573" s="168"/>
      <c r="M573" s="168"/>
      <c r="N573" s="169"/>
    </row>
    <row r="574" spans="2:14" ht="12.75">
      <c r="B574" s="177"/>
      <c r="D574" s="64"/>
      <c r="E574" s="70"/>
      <c r="F574" s="70" t="e">
        <f>+((+#REF!*4)*100)/#REF!</f>
        <v>#REF!</v>
      </c>
      <c r="G574" s="70" t="e">
        <f>+((+#REF!*4)*100)/#REF!</f>
        <v>#REF!</v>
      </c>
      <c r="H574" s="70" t="e">
        <f>+((+#REF!*4)*100)/#REF!</f>
        <v>#REF!</v>
      </c>
      <c r="I574" s="69"/>
      <c r="J574" s="167"/>
      <c r="K574" s="168"/>
      <c r="L574" s="168"/>
      <c r="M574" s="168"/>
      <c r="N574" s="169"/>
    </row>
    <row r="575" spans="2:14" ht="12.75">
      <c r="B575" s="177"/>
      <c r="D575" s="64"/>
      <c r="E575" s="70"/>
      <c r="F575" s="70" t="e">
        <f>+((+#REF!*4)*100)/#REF!</f>
        <v>#REF!</v>
      </c>
      <c r="G575" s="70" t="e">
        <f>+((+#REF!*4)*100)/#REF!</f>
        <v>#REF!</v>
      </c>
      <c r="H575" s="70" t="e">
        <f>+((+#REF!*4)*100)/#REF!</f>
        <v>#REF!</v>
      </c>
      <c r="I575" s="69"/>
      <c r="J575" s="167"/>
      <c r="K575" s="168"/>
      <c r="L575" s="168"/>
      <c r="M575" s="168"/>
      <c r="N575" s="169"/>
    </row>
    <row r="576" spans="2:14" ht="12.75">
      <c r="B576" s="177"/>
      <c r="D576" s="64"/>
      <c r="E576" s="70"/>
      <c r="F576" s="70" t="e">
        <f>+((+#REF!*4)*100)/#REF!</f>
        <v>#REF!</v>
      </c>
      <c r="G576" s="70" t="e">
        <f>+((+#REF!*4)*100)/#REF!</f>
        <v>#REF!</v>
      </c>
      <c r="H576" s="70" t="e">
        <f>+((+#REF!*4)*100)/#REF!</f>
        <v>#REF!</v>
      </c>
      <c r="I576" s="69"/>
      <c r="J576" s="167"/>
      <c r="K576" s="168"/>
      <c r="L576" s="168"/>
      <c r="M576" s="168"/>
      <c r="N576" s="169"/>
    </row>
    <row r="577" spans="2:14" ht="12.75">
      <c r="B577" s="177"/>
      <c r="D577" s="64"/>
      <c r="E577" s="70"/>
      <c r="F577" s="68"/>
      <c r="G577" s="68"/>
      <c r="H577" s="68"/>
      <c r="I577" s="69"/>
      <c r="J577" s="167"/>
      <c r="K577" s="168"/>
      <c r="L577" s="168"/>
      <c r="M577" s="168"/>
      <c r="N577" s="169"/>
    </row>
    <row r="578" spans="2:14" ht="12.75">
      <c r="B578" s="178"/>
      <c r="D578" s="71"/>
      <c r="E578" s="72"/>
      <c r="F578" s="73" t="e">
        <f>SUM(F559:F576)</f>
        <v>#REF!</v>
      </c>
      <c r="G578" s="73" t="e">
        <f>SUM(G559:G576)</f>
        <v>#REF!</v>
      </c>
      <c r="H578" s="73" t="e">
        <f>SUM(H559:H576)</f>
        <v>#REF!</v>
      </c>
      <c r="I578" s="69"/>
      <c r="J578" s="170"/>
      <c r="K578" s="171"/>
      <c r="L578" s="171"/>
      <c r="M578" s="171"/>
      <c r="N578" s="172"/>
    </row>
    <row r="579" spans="2:14" ht="12.75">
      <c r="B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2:14" ht="12.75">
      <c r="B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1:14" ht="12.75">
      <c r="A581" s="173" t="s">
        <v>359</v>
      </c>
      <c r="B581" s="173" t="s">
        <v>360</v>
      </c>
      <c r="C581" s="88"/>
      <c r="D581" s="175" t="s">
        <v>105</v>
      </c>
      <c r="E581" s="89" t="s">
        <v>106</v>
      </c>
      <c r="F581" s="89" t="s">
        <v>107</v>
      </c>
      <c r="G581" s="89" t="s">
        <v>108</v>
      </c>
      <c r="H581" s="89" t="s">
        <v>109</v>
      </c>
      <c r="I581" s="90"/>
      <c r="J581" s="175" t="s">
        <v>110</v>
      </c>
      <c r="K581" s="175"/>
      <c r="L581" s="175"/>
      <c r="M581" s="175"/>
      <c r="N581" s="175"/>
    </row>
    <row r="582" spans="1:14" ht="12.75">
      <c r="A582" s="174"/>
      <c r="B582" s="174"/>
      <c r="C582" s="88"/>
      <c r="D582" s="174"/>
      <c r="E582" s="91" t="s">
        <v>111</v>
      </c>
      <c r="F582" s="92"/>
      <c r="G582" s="92"/>
      <c r="H582" s="92"/>
      <c r="I582" s="93"/>
      <c r="J582" s="174"/>
      <c r="K582" s="174"/>
      <c r="L582" s="174"/>
      <c r="M582" s="174"/>
      <c r="N582" s="174"/>
    </row>
    <row r="583" spans="1:14" ht="12.75">
      <c r="A583" s="63">
        <v>24</v>
      </c>
      <c r="B583" s="176" t="s">
        <v>311</v>
      </c>
      <c r="C583" s="63"/>
      <c r="D583" s="64" t="s">
        <v>283</v>
      </c>
      <c r="E583" s="65">
        <v>40</v>
      </c>
      <c r="F583" s="66" t="s">
        <v>113</v>
      </c>
      <c r="G583" s="66" t="s">
        <v>113</v>
      </c>
      <c r="H583" s="66" t="s">
        <v>113</v>
      </c>
      <c r="I583" s="67"/>
      <c r="J583" s="164" t="s">
        <v>281</v>
      </c>
      <c r="K583" s="165"/>
      <c r="L583" s="165"/>
      <c r="M583" s="165"/>
      <c r="N583" s="166"/>
    </row>
    <row r="584" spans="2:14" ht="12.75">
      <c r="B584" s="177"/>
      <c r="D584" s="64" t="s">
        <v>285</v>
      </c>
      <c r="E584" s="70">
        <v>30</v>
      </c>
      <c r="F584" s="68" t="e">
        <f>+((+#REF!*4)*100)/#REF!</f>
        <v>#REF!</v>
      </c>
      <c r="G584" s="68" t="e">
        <f>+((+#REF!*4)*100)/#REF!</f>
        <v>#REF!</v>
      </c>
      <c r="H584" s="68" t="e">
        <f>+((+#REF!*4)*100)/#REF!</f>
        <v>#REF!</v>
      </c>
      <c r="I584" s="69"/>
      <c r="J584" s="167"/>
      <c r="K584" s="168"/>
      <c r="L584" s="168"/>
      <c r="M584" s="168"/>
      <c r="N584" s="169"/>
    </row>
    <row r="585" spans="2:14" ht="12.75">
      <c r="B585" s="177"/>
      <c r="D585" s="64" t="s">
        <v>294</v>
      </c>
      <c r="E585" s="70">
        <v>50</v>
      </c>
      <c r="F585" s="70" t="e">
        <f>+((+#REF!*4)*100)/#REF!</f>
        <v>#REF!</v>
      </c>
      <c r="G585" s="70" t="e">
        <f>+((+#REF!*4)*100)/#REF!</f>
        <v>#REF!</v>
      </c>
      <c r="H585" s="70" t="e">
        <f>+((+#REF!*4)*100)/#REF!</f>
        <v>#REF!</v>
      </c>
      <c r="I585" s="69"/>
      <c r="J585" s="167"/>
      <c r="K585" s="168"/>
      <c r="L585" s="168"/>
      <c r="M585" s="168"/>
      <c r="N585" s="169"/>
    </row>
    <row r="586" spans="2:14" ht="12.75">
      <c r="B586" s="177"/>
      <c r="D586" s="64"/>
      <c r="E586" s="70"/>
      <c r="F586" s="70" t="e">
        <f>+((+#REF!*4)*100)/#REF!</f>
        <v>#REF!</v>
      </c>
      <c r="G586" s="70" t="e">
        <f>+((+#REF!*4)*100)/#REF!</f>
        <v>#REF!</v>
      </c>
      <c r="H586" s="70" t="e">
        <f>+((+#REF!*4)*100)/#REF!</f>
        <v>#REF!</v>
      </c>
      <c r="I586" s="69"/>
      <c r="J586" s="167"/>
      <c r="K586" s="168"/>
      <c r="L586" s="168"/>
      <c r="M586" s="168"/>
      <c r="N586" s="169"/>
    </row>
    <row r="587" spans="2:14" ht="12.75">
      <c r="B587" s="177"/>
      <c r="D587" s="64"/>
      <c r="E587" s="70"/>
      <c r="F587" s="70" t="e">
        <f>+((+#REF!*4)*100)/#REF!</f>
        <v>#REF!</v>
      </c>
      <c r="G587" s="70" t="e">
        <f>+((+#REF!*4)*100)/#REF!</f>
        <v>#REF!</v>
      </c>
      <c r="H587" s="70" t="e">
        <f>+((+#REF!*4)*100)/#REF!</f>
        <v>#REF!</v>
      </c>
      <c r="I587" s="69"/>
      <c r="J587" s="167"/>
      <c r="K587" s="168"/>
      <c r="L587" s="168"/>
      <c r="M587" s="168"/>
      <c r="N587" s="169"/>
    </row>
    <row r="588" spans="2:14" ht="12.75">
      <c r="B588" s="177"/>
      <c r="D588" s="64"/>
      <c r="E588" s="70"/>
      <c r="F588" s="70" t="e">
        <f>+((+#REF!*4)*100)/#REF!</f>
        <v>#REF!</v>
      </c>
      <c r="G588" s="70" t="e">
        <f>+((+#REF!*4)*100)/#REF!</f>
        <v>#REF!</v>
      </c>
      <c r="H588" s="70" t="e">
        <f>+((+#REF!*4)*100)/#REF!</f>
        <v>#REF!</v>
      </c>
      <c r="I588" s="69"/>
      <c r="J588" s="167"/>
      <c r="K588" s="168"/>
      <c r="L588" s="168"/>
      <c r="M588" s="168"/>
      <c r="N588" s="169"/>
    </row>
    <row r="589" spans="2:14" ht="12.75">
      <c r="B589" s="177"/>
      <c r="D589" s="64"/>
      <c r="E589" s="70"/>
      <c r="F589" s="70" t="e">
        <f>+((+#REF!*4)*100)/#REF!</f>
        <v>#REF!</v>
      </c>
      <c r="G589" s="70" t="e">
        <f>+((+#REF!*4)*100)/#REF!</f>
        <v>#REF!</v>
      </c>
      <c r="H589" s="70" t="e">
        <f>+((+#REF!*4)*100)/#REF!</f>
        <v>#REF!</v>
      </c>
      <c r="I589" s="69"/>
      <c r="J589" s="167"/>
      <c r="K589" s="168"/>
      <c r="L589" s="168"/>
      <c r="M589" s="168"/>
      <c r="N589" s="169"/>
    </row>
    <row r="590" spans="2:14" ht="12.75">
      <c r="B590" s="177"/>
      <c r="D590" s="64"/>
      <c r="E590" s="70"/>
      <c r="F590" s="70" t="e">
        <f>+((+#REF!*4)*100)/#REF!</f>
        <v>#REF!</v>
      </c>
      <c r="G590" s="70" t="e">
        <f>+((+#REF!*4)*100)/#REF!</f>
        <v>#REF!</v>
      </c>
      <c r="H590" s="70" t="e">
        <f>+((+#REF!*4)*100)/#REF!</f>
        <v>#REF!</v>
      </c>
      <c r="I590" s="69"/>
      <c r="J590" s="167"/>
      <c r="K590" s="168"/>
      <c r="L590" s="168"/>
      <c r="M590" s="168"/>
      <c r="N590" s="169"/>
    </row>
    <row r="591" spans="2:14" ht="12.75">
      <c r="B591" s="177"/>
      <c r="D591" s="64"/>
      <c r="E591" s="70"/>
      <c r="F591" s="70" t="e">
        <f>+((+#REF!*4)*100)/#REF!</f>
        <v>#REF!</v>
      </c>
      <c r="G591" s="70" t="e">
        <f>+((+#REF!*4)*100)/#REF!</f>
        <v>#REF!</v>
      </c>
      <c r="H591" s="70" t="e">
        <f>+((+#REF!*4)*100)/#REF!</f>
        <v>#REF!</v>
      </c>
      <c r="I591" s="69"/>
      <c r="J591" s="167"/>
      <c r="K591" s="168"/>
      <c r="L591" s="168"/>
      <c r="M591" s="168"/>
      <c r="N591" s="169"/>
    </row>
    <row r="592" spans="2:14" ht="12.75">
      <c r="B592" s="177"/>
      <c r="D592" s="64"/>
      <c r="E592" s="70"/>
      <c r="F592" s="70" t="e">
        <f>+((+#REF!*4)*100)/#REF!</f>
        <v>#REF!</v>
      </c>
      <c r="G592" s="70" t="e">
        <f>+((+#REF!*4)*100)/#REF!</f>
        <v>#REF!</v>
      </c>
      <c r="H592" s="70" t="e">
        <f>+((+#REF!*4)*100)/#REF!</f>
        <v>#REF!</v>
      </c>
      <c r="I592" s="69"/>
      <c r="J592" s="167"/>
      <c r="K592" s="168"/>
      <c r="L592" s="168"/>
      <c r="M592" s="168"/>
      <c r="N592" s="169"/>
    </row>
    <row r="593" spans="2:14" ht="12.75">
      <c r="B593" s="177"/>
      <c r="D593" s="64"/>
      <c r="E593" s="70"/>
      <c r="F593" s="70" t="e">
        <f>+((+#REF!*4)*100)/#REF!</f>
        <v>#REF!</v>
      </c>
      <c r="G593" s="70" t="e">
        <f>+((+#REF!*4)*100)/#REF!</f>
        <v>#REF!</v>
      </c>
      <c r="H593" s="70" t="e">
        <f>+((+#REF!*4)*100)/#REF!</f>
        <v>#REF!</v>
      </c>
      <c r="I593" s="69"/>
      <c r="J593" s="167"/>
      <c r="K593" s="168"/>
      <c r="L593" s="168"/>
      <c r="M593" s="168"/>
      <c r="N593" s="169"/>
    </row>
    <row r="594" spans="2:14" ht="12.75">
      <c r="B594" s="177"/>
      <c r="D594" s="64"/>
      <c r="E594" s="70"/>
      <c r="F594" s="70" t="e">
        <f>+((+#REF!*4)*100)/#REF!</f>
        <v>#REF!</v>
      </c>
      <c r="G594" s="70" t="e">
        <f>+((+#REF!*4)*100)/#REF!</f>
        <v>#REF!</v>
      </c>
      <c r="H594" s="70" t="e">
        <f>+((+#REF!*4)*100)/#REF!</f>
        <v>#REF!</v>
      </c>
      <c r="I594" s="69"/>
      <c r="J594" s="167"/>
      <c r="K594" s="168"/>
      <c r="L594" s="168"/>
      <c r="M594" s="168"/>
      <c r="N594" s="169"/>
    </row>
    <row r="595" spans="2:14" ht="12.75">
      <c r="B595" s="177"/>
      <c r="D595" s="64"/>
      <c r="E595" s="70"/>
      <c r="F595" s="70" t="e">
        <f>+((+#REF!*4)*100)/#REF!</f>
        <v>#REF!</v>
      </c>
      <c r="G595" s="70" t="e">
        <f>+((+#REF!*4)*100)/#REF!</f>
        <v>#REF!</v>
      </c>
      <c r="H595" s="70" t="e">
        <f>+((+#REF!*4)*100)/#REF!</f>
        <v>#REF!</v>
      </c>
      <c r="I595" s="69"/>
      <c r="J595" s="167"/>
      <c r="K595" s="168"/>
      <c r="L595" s="168"/>
      <c r="M595" s="168"/>
      <c r="N595" s="169"/>
    </row>
    <row r="596" spans="2:14" ht="12.75">
      <c r="B596" s="177"/>
      <c r="D596" s="64"/>
      <c r="E596" s="70"/>
      <c r="F596" s="70" t="e">
        <f>+((+#REF!*4)*100)/#REF!</f>
        <v>#REF!</v>
      </c>
      <c r="G596" s="70" t="e">
        <f>+((+#REF!*4)*100)/#REF!</f>
        <v>#REF!</v>
      </c>
      <c r="H596" s="70" t="e">
        <f>+((+#REF!*4)*100)/#REF!</f>
        <v>#REF!</v>
      </c>
      <c r="I596" s="69"/>
      <c r="J596" s="167"/>
      <c r="K596" s="168"/>
      <c r="L596" s="168"/>
      <c r="M596" s="168"/>
      <c r="N596" s="169"/>
    </row>
    <row r="597" spans="2:14" ht="12.75">
      <c r="B597" s="177"/>
      <c r="D597" s="64"/>
      <c r="E597" s="70"/>
      <c r="F597" s="70" t="e">
        <f>+((+#REF!*4)*100)/#REF!</f>
        <v>#REF!</v>
      </c>
      <c r="G597" s="70" t="e">
        <f>+((+#REF!*4)*100)/#REF!</f>
        <v>#REF!</v>
      </c>
      <c r="H597" s="70" t="e">
        <f>+((+#REF!*4)*100)/#REF!</f>
        <v>#REF!</v>
      </c>
      <c r="I597" s="69"/>
      <c r="J597" s="167"/>
      <c r="K597" s="168"/>
      <c r="L597" s="168"/>
      <c r="M597" s="168"/>
      <c r="N597" s="169"/>
    </row>
    <row r="598" spans="2:14" ht="12.75">
      <c r="B598" s="177"/>
      <c r="D598" s="64"/>
      <c r="E598" s="70"/>
      <c r="F598" s="70" t="e">
        <f>+((+#REF!*4)*100)/#REF!</f>
        <v>#REF!</v>
      </c>
      <c r="G598" s="70" t="e">
        <f>+((+#REF!*4)*100)/#REF!</f>
        <v>#REF!</v>
      </c>
      <c r="H598" s="70" t="e">
        <f>+((+#REF!*4)*100)/#REF!</f>
        <v>#REF!</v>
      </c>
      <c r="I598" s="69"/>
      <c r="J598" s="167"/>
      <c r="K598" s="168"/>
      <c r="L598" s="168"/>
      <c r="M598" s="168"/>
      <c r="N598" s="169"/>
    </row>
    <row r="599" spans="2:14" ht="12.75">
      <c r="B599" s="177"/>
      <c r="D599" s="64"/>
      <c r="E599" s="70"/>
      <c r="F599" s="70" t="e">
        <f>+((+#REF!*4)*100)/#REF!</f>
        <v>#REF!</v>
      </c>
      <c r="G599" s="70" t="e">
        <f>+((+#REF!*4)*100)/#REF!</f>
        <v>#REF!</v>
      </c>
      <c r="H599" s="70" t="e">
        <f>+((+#REF!*4)*100)/#REF!</f>
        <v>#REF!</v>
      </c>
      <c r="I599" s="69"/>
      <c r="J599" s="167"/>
      <c r="K599" s="168"/>
      <c r="L599" s="168"/>
      <c r="M599" s="168"/>
      <c r="N599" s="169"/>
    </row>
    <row r="600" spans="2:14" ht="12.75">
      <c r="B600" s="177"/>
      <c r="D600" s="64"/>
      <c r="E600" s="70"/>
      <c r="F600" s="70" t="e">
        <f>+((+#REF!*4)*100)/#REF!</f>
        <v>#REF!</v>
      </c>
      <c r="G600" s="70" t="e">
        <f>+((+#REF!*4)*100)/#REF!</f>
        <v>#REF!</v>
      </c>
      <c r="H600" s="70" t="e">
        <f>+((+#REF!*4)*100)/#REF!</f>
        <v>#REF!</v>
      </c>
      <c r="I600" s="69"/>
      <c r="J600" s="167"/>
      <c r="K600" s="168"/>
      <c r="L600" s="168"/>
      <c r="M600" s="168"/>
      <c r="N600" s="169"/>
    </row>
    <row r="601" spans="2:14" ht="12.75">
      <c r="B601" s="177"/>
      <c r="D601" s="64"/>
      <c r="E601" s="70"/>
      <c r="F601" s="70" t="e">
        <f>+((+#REF!*4)*100)/#REF!</f>
        <v>#REF!</v>
      </c>
      <c r="G601" s="70" t="e">
        <f>+((+#REF!*4)*100)/#REF!</f>
        <v>#REF!</v>
      </c>
      <c r="H601" s="70" t="e">
        <f>+((+#REF!*4)*100)/#REF!</f>
        <v>#REF!</v>
      </c>
      <c r="I601" s="69"/>
      <c r="J601" s="167"/>
      <c r="K601" s="168"/>
      <c r="L601" s="168"/>
      <c r="M601" s="168"/>
      <c r="N601" s="169"/>
    </row>
    <row r="602" spans="2:14" ht="12.75">
      <c r="B602" s="177"/>
      <c r="D602" s="64"/>
      <c r="E602" s="70"/>
      <c r="F602" s="68"/>
      <c r="G602" s="68"/>
      <c r="H602" s="68"/>
      <c r="I602" s="69"/>
      <c r="J602" s="167"/>
      <c r="K602" s="168"/>
      <c r="L602" s="168"/>
      <c r="M602" s="168"/>
      <c r="N602" s="169"/>
    </row>
    <row r="603" spans="2:14" ht="12.75">
      <c r="B603" s="178"/>
      <c r="D603" s="71"/>
      <c r="E603" s="72"/>
      <c r="F603" s="73" t="e">
        <f>SUM(F584:F601)</f>
        <v>#REF!</v>
      </c>
      <c r="G603" s="73" t="e">
        <f>SUM(G584:G601)</f>
        <v>#REF!</v>
      </c>
      <c r="H603" s="73" t="e">
        <f>SUM(H584:H601)</f>
        <v>#REF!</v>
      </c>
      <c r="I603" s="69"/>
      <c r="J603" s="170"/>
      <c r="K603" s="171"/>
      <c r="L603" s="171"/>
      <c r="M603" s="171"/>
      <c r="N603" s="172"/>
    </row>
    <row r="604" spans="2:14" ht="12.75">
      <c r="B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1:14" ht="12.75">
      <c r="A605" s="173" t="s">
        <v>359</v>
      </c>
      <c r="B605" s="173" t="s">
        <v>360</v>
      </c>
      <c r="C605" s="88"/>
      <c r="D605" s="175" t="s">
        <v>105</v>
      </c>
      <c r="E605" s="89" t="s">
        <v>106</v>
      </c>
      <c r="F605" s="89" t="s">
        <v>107</v>
      </c>
      <c r="G605" s="89" t="s">
        <v>108</v>
      </c>
      <c r="H605" s="89" t="s">
        <v>109</v>
      </c>
      <c r="I605" s="90"/>
      <c r="J605" s="175" t="s">
        <v>110</v>
      </c>
      <c r="K605" s="175"/>
      <c r="L605" s="175"/>
      <c r="M605" s="175"/>
      <c r="N605" s="175"/>
    </row>
    <row r="606" spans="1:14" ht="12.75">
      <c r="A606" s="174"/>
      <c r="B606" s="174"/>
      <c r="C606" s="88"/>
      <c r="D606" s="174"/>
      <c r="E606" s="91" t="s">
        <v>111</v>
      </c>
      <c r="F606" s="92"/>
      <c r="G606" s="92"/>
      <c r="H606" s="92"/>
      <c r="I606" s="93"/>
      <c r="J606" s="174"/>
      <c r="K606" s="174"/>
      <c r="L606" s="174"/>
      <c r="M606" s="174"/>
      <c r="N606" s="174"/>
    </row>
    <row r="607" spans="1:14" ht="12.75">
      <c r="A607" s="63">
        <v>25</v>
      </c>
      <c r="B607" s="176" t="s">
        <v>312</v>
      </c>
      <c r="C607" s="63"/>
      <c r="D607" s="64" t="s">
        <v>305</v>
      </c>
      <c r="E607" s="65">
        <v>80</v>
      </c>
      <c r="F607" s="66" t="s">
        <v>113</v>
      </c>
      <c r="G607" s="66" t="s">
        <v>113</v>
      </c>
      <c r="H607" s="66" t="s">
        <v>113</v>
      </c>
      <c r="I607" s="67"/>
      <c r="J607" s="164" t="s">
        <v>281</v>
      </c>
      <c r="K607" s="165"/>
      <c r="L607" s="165"/>
      <c r="M607" s="165"/>
      <c r="N607" s="166"/>
    </row>
    <row r="608" spans="2:14" ht="12.75">
      <c r="B608" s="177"/>
      <c r="D608" s="64" t="s">
        <v>290</v>
      </c>
      <c r="E608" s="70">
        <v>35</v>
      </c>
      <c r="F608" s="68" t="e">
        <f>+((+#REF!*4)*100)/#REF!</f>
        <v>#REF!</v>
      </c>
      <c r="G608" s="68" t="e">
        <f>+((+#REF!*4)*100)/#REF!</f>
        <v>#REF!</v>
      </c>
      <c r="H608" s="68" t="e">
        <f>+((+#REF!*4)*100)/#REF!</f>
        <v>#REF!</v>
      </c>
      <c r="I608" s="69"/>
      <c r="J608" s="167"/>
      <c r="K608" s="168"/>
      <c r="L608" s="168"/>
      <c r="M608" s="168"/>
      <c r="N608" s="169"/>
    </row>
    <row r="609" spans="2:14" ht="12.75">
      <c r="B609" s="177"/>
      <c r="D609" s="64" t="s">
        <v>294</v>
      </c>
      <c r="E609" s="70">
        <v>50</v>
      </c>
      <c r="F609" s="70" t="e">
        <f>+((+#REF!*4)*100)/#REF!</f>
        <v>#REF!</v>
      </c>
      <c r="G609" s="70" t="e">
        <f>+((+#REF!*4)*100)/#REF!</f>
        <v>#REF!</v>
      </c>
      <c r="H609" s="70" t="e">
        <f>+((+#REF!*4)*100)/#REF!</f>
        <v>#REF!</v>
      </c>
      <c r="I609" s="69"/>
      <c r="J609" s="167"/>
      <c r="K609" s="168"/>
      <c r="L609" s="168"/>
      <c r="M609" s="168"/>
      <c r="N609" s="169"/>
    </row>
    <row r="610" spans="2:14" ht="12.75">
      <c r="B610" s="177"/>
      <c r="D610" s="64"/>
      <c r="E610" s="70"/>
      <c r="F610" s="70" t="e">
        <f>+((+#REF!*4)*100)/#REF!</f>
        <v>#REF!</v>
      </c>
      <c r="G610" s="70" t="e">
        <f>+((+#REF!*4)*100)/#REF!</f>
        <v>#REF!</v>
      </c>
      <c r="H610" s="70" t="e">
        <f>+((+#REF!*4)*100)/#REF!</f>
        <v>#REF!</v>
      </c>
      <c r="I610" s="69"/>
      <c r="J610" s="167"/>
      <c r="K610" s="168"/>
      <c r="L610" s="168"/>
      <c r="M610" s="168"/>
      <c r="N610" s="169"/>
    </row>
    <row r="611" spans="2:14" ht="12.75">
      <c r="B611" s="177"/>
      <c r="D611" s="64"/>
      <c r="E611" s="70"/>
      <c r="F611" s="70" t="e">
        <f>+((+#REF!*4)*100)/#REF!</f>
        <v>#REF!</v>
      </c>
      <c r="G611" s="70" t="e">
        <f>+((+#REF!*4)*100)/#REF!</f>
        <v>#REF!</v>
      </c>
      <c r="H611" s="70" t="e">
        <f>+((+#REF!*4)*100)/#REF!</f>
        <v>#REF!</v>
      </c>
      <c r="I611" s="69"/>
      <c r="J611" s="167"/>
      <c r="K611" s="168"/>
      <c r="L611" s="168"/>
      <c r="M611" s="168"/>
      <c r="N611" s="169"/>
    </row>
    <row r="612" spans="2:14" ht="12.75">
      <c r="B612" s="177"/>
      <c r="D612" s="64"/>
      <c r="E612" s="70"/>
      <c r="F612" s="70" t="e">
        <f>+((+#REF!*4)*100)/#REF!</f>
        <v>#REF!</v>
      </c>
      <c r="G612" s="70" t="e">
        <f>+((+#REF!*4)*100)/#REF!</f>
        <v>#REF!</v>
      </c>
      <c r="H612" s="70" t="e">
        <f>+((+#REF!*4)*100)/#REF!</f>
        <v>#REF!</v>
      </c>
      <c r="I612" s="69"/>
      <c r="J612" s="167"/>
      <c r="K612" s="168"/>
      <c r="L612" s="168"/>
      <c r="M612" s="168"/>
      <c r="N612" s="169"/>
    </row>
    <row r="613" spans="2:14" ht="12.75">
      <c r="B613" s="177"/>
      <c r="D613" s="64"/>
      <c r="E613" s="70"/>
      <c r="F613" s="70" t="e">
        <f>+((+#REF!*4)*100)/#REF!</f>
        <v>#REF!</v>
      </c>
      <c r="G613" s="70" t="e">
        <f>+((+#REF!*4)*100)/#REF!</f>
        <v>#REF!</v>
      </c>
      <c r="H613" s="70" t="e">
        <f>+((+#REF!*4)*100)/#REF!</f>
        <v>#REF!</v>
      </c>
      <c r="I613" s="69"/>
      <c r="J613" s="167"/>
      <c r="K613" s="168"/>
      <c r="L613" s="168"/>
      <c r="M613" s="168"/>
      <c r="N613" s="169"/>
    </row>
    <row r="614" spans="2:14" ht="12.75">
      <c r="B614" s="177"/>
      <c r="D614" s="64"/>
      <c r="E614" s="70"/>
      <c r="F614" s="70" t="e">
        <f>+((+#REF!*4)*100)/#REF!</f>
        <v>#REF!</v>
      </c>
      <c r="G614" s="70" t="e">
        <f>+((+#REF!*4)*100)/#REF!</f>
        <v>#REF!</v>
      </c>
      <c r="H614" s="70" t="e">
        <f>+((+#REF!*4)*100)/#REF!</f>
        <v>#REF!</v>
      </c>
      <c r="I614" s="69"/>
      <c r="J614" s="167"/>
      <c r="K614" s="168"/>
      <c r="L614" s="168"/>
      <c r="M614" s="168"/>
      <c r="N614" s="169"/>
    </row>
    <row r="615" spans="2:14" ht="12.75">
      <c r="B615" s="177"/>
      <c r="D615" s="64"/>
      <c r="E615" s="70"/>
      <c r="F615" s="70" t="e">
        <f>+((+#REF!*4)*100)/#REF!</f>
        <v>#REF!</v>
      </c>
      <c r="G615" s="70" t="e">
        <f>+((+#REF!*4)*100)/#REF!</f>
        <v>#REF!</v>
      </c>
      <c r="H615" s="70" t="e">
        <f>+((+#REF!*4)*100)/#REF!</f>
        <v>#REF!</v>
      </c>
      <c r="I615" s="69"/>
      <c r="J615" s="167"/>
      <c r="K615" s="168"/>
      <c r="L615" s="168"/>
      <c r="M615" s="168"/>
      <c r="N615" s="169"/>
    </row>
    <row r="616" spans="2:14" ht="12.75">
      <c r="B616" s="177"/>
      <c r="D616" s="64"/>
      <c r="E616" s="70"/>
      <c r="F616" s="70" t="e">
        <f>+((+#REF!*4)*100)/#REF!</f>
        <v>#REF!</v>
      </c>
      <c r="G616" s="70" t="e">
        <f>+((+#REF!*4)*100)/#REF!</f>
        <v>#REF!</v>
      </c>
      <c r="H616" s="70" t="e">
        <f>+((+#REF!*4)*100)/#REF!</f>
        <v>#REF!</v>
      </c>
      <c r="I616" s="69"/>
      <c r="J616" s="167"/>
      <c r="K616" s="168"/>
      <c r="L616" s="168"/>
      <c r="M616" s="168"/>
      <c r="N616" s="169"/>
    </row>
    <row r="617" spans="2:14" ht="12.75">
      <c r="B617" s="177"/>
      <c r="D617" s="64"/>
      <c r="E617" s="70"/>
      <c r="F617" s="70" t="e">
        <f>+((+#REF!*4)*100)/#REF!</f>
        <v>#REF!</v>
      </c>
      <c r="G617" s="70" t="e">
        <f>+((+#REF!*4)*100)/#REF!</f>
        <v>#REF!</v>
      </c>
      <c r="H617" s="70" t="e">
        <f>+((+#REF!*4)*100)/#REF!</f>
        <v>#REF!</v>
      </c>
      <c r="I617" s="69"/>
      <c r="J617" s="167"/>
      <c r="K617" s="168"/>
      <c r="L617" s="168"/>
      <c r="M617" s="168"/>
      <c r="N617" s="169"/>
    </row>
    <row r="618" spans="2:14" ht="12.75">
      <c r="B618" s="177"/>
      <c r="D618" s="64"/>
      <c r="E618" s="70"/>
      <c r="F618" s="70" t="e">
        <f>+((+#REF!*4)*100)/#REF!</f>
        <v>#REF!</v>
      </c>
      <c r="G618" s="70" t="e">
        <f>+((+#REF!*4)*100)/#REF!</f>
        <v>#REF!</v>
      </c>
      <c r="H618" s="70" t="e">
        <f>+((+#REF!*4)*100)/#REF!</f>
        <v>#REF!</v>
      </c>
      <c r="I618" s="69"/>
      <c r="J618" s="167"/>
      <c r="K618" s="168"/>
      <c r="L618" s="168"/>
      <c r="M618" s="168"/>
      <c r="N618" s="169"/>
    </row>
    <row r="619" spans="2:14" ht="12.75">
      <c r="B619" s="177"/>
      <c r="D619" s="64"/>
      <c r="E619" s="70"/>
      <c r="F619" s="70" t="e">
        <f>+((+#REF!*4)*100)/#REF!</f>
        <v>#REF!</v>
      </c>
      <c r="G619" s="70" t="e">
        <f>+((+#REF!*4)*100)/#REF!</f>
        <v>#REF!</v>
      </c>
      <c r="H619" s="70" t="e">
        <f>+((+#REF!*4)*100)/#REF!</f>
        <v>#REF!</v>
      </c>
      <c r="I619" s="69"/>
      <c r="J619" s="167"/>
      <c r="K619" s="168"/>
      <c r="L619" s="168"/>
      <c r="M619" s="168"/>
      <c r="N619" s="169"/>
    </row>
    <row r="620" spans="2:14" ht="12.75">
      <c r="B620" s="177"/>
      <c r="D620" s="64"/>
      <c r="E620" s="70"/>
      <c r="F620" s="70" t="e">
        <f>+((+#REF!*4)*100)/#REF!</f>
        <v>#REF!</v>
      </c>
      <c r="G620" s="70" t="e">
        <f>+((+#REF!*4)*100)/#REF!</f>
        <v>#REF!</v>
      </c>
      <c r="H620" s="70" t="e">
        <f>+((+#REF!*4)*100)/#REF!</f>
        <v>#REF!</v>
      </c>
      <c r="I620" s="69"/>
      <c r="J620" s="167"/>
      <c r="K620" s="168"/>
      <c r="L620" s="168"/>
      <c r="M620" s="168"/>
      <c r="N620" s="169"/>
    </row>
    <row r="621" spans="2:14" ht="12.75">
      <c r="B621" s="177"/>
      <c r="D621" s="64"/>
      <c r="E621" s="70"/>
      <c r="F621" s="70" t="e">
        <f>+((+#REF!*4)*100)/#REF!</f>
        <v>#REF!</v>
      </c>
      <c r="G621" s="70" t="e">
        <f>+((+#REF!*4)*100)/#REF!</f>
        <v>#REF!</v>
      </c>
      <c r="H621" s="70" t="e">
        <f>+((+#REF!*4)*100)/#REF!</f>
        <v>#REF!</v>
      </c>
      <c r="I621" s="69"/>
      <c r="J621" s="167"/>
      <c r="K621" s="168"/>
      <c r="L621" s="168"/>
      <c r="M621" s="168"/>
      <c r="N621" s="169"/>
    </row>
    <row r="622" spans="2:14" ht="12.75">
      <c r="B622" s="177"/>
      <c r="D622" s="64"/>
      <c r="E622" s="70"/>
      <c r="F622" s="70" t="e">
        <f>+((+#REF!*4)*100)/#REF!</f>
        <v>#REF!</v>
      </c>
      <c r="G622" s="70" t="e">
        <f>+((+#REF!*4)*100)/#REF!</f>
        <v>#REF!</v>
      </c>
      <c r="H622" s="70" t="e">
        <f>+((+#REF!*4)*100)/#REF!</f>
        <v>#REF!</v>
      </c>
      <c r="I622" s="69"/>
      <c r="J622" s="167"/>
      <c r="K622" s="168"/>
      <c r="L622" s="168"/>
      <c r="M622" s="168"/>
      <c r="N622" s="169"/>
    </row>
    <row r="623" spans="2:14" ht="12.75">
      <c r="B623" s="177"/>
      <c r="D623" s="64"/>
      <c r="E623" s="70"/>
      <c r="F623" s="70" t="e">
        <f>+((+#REF!*4)*100)/#REF!</f>
        <v>#REF!</v>
      </c>
      <c r="G623" s="70" t="e">
        <f>+((+#REF!*4)*100)/#REF!</f>
        <v>#REF!</v>
      </c>
      <c r="H623" s="70" t="e">
        <f>+((+#REF!*4)*100)/#REF!</f>
        <v>#REF!</v>
      </c>
      <c r="I623" s="69"/>
      <c r="J623" s="167"/>
      <c r="K623" s="168"/>
      <c r="L623" s="168"/>
      <c r="M623" s="168"/>
      <c r="N623" s="169"/>
    </row>
    <row r="624" spans="2:14" ht="12.75">
      <c r="B624" s="177"/>
      <c r="D624" s="64"/>
      <c r="E624" s="70"/>
      <c r="F624" s="70" t="e">
        <f>+((+#REF!*4)*100)/#REF!</f>
        <v>#REF!</v>
      </c>
      <c r="G624" s="70" t="e">
        <f>+((+#REF!*4)*100)/#REF!</f>
        <v>#REF!</v>
      </c>
      <c r="H624" s="70" t="e">
        <f>+((+#REF!*4)*100)/#REF!</f>
        <v>#REF!</v>
      </c>
      <c r="I624" s="69"/>
      <c r="J624" s="167"/>
      <c r="K624" s="168"/>
      <c r="L624" s="168"/>
      <c r="M624" s="168"/>
      <c r="N624" s="169"/>
    </row>
    <row r="625" spans="2:14" ht="12.75">
      <c r="B625" s="177"/>
      <c r="D625" s="64"/>
      <c r="E625" s="70"/>
      <c r="F625" s="70" t="e">
        <f>+((+#REF!*4)*100)/#REF!</f>
        <v>#REF!</v>
      </c>
      <c r="G625" s="70" t="e">
        <f>+((+#REF!*4)*100)/#REF!</f>
        <v>#REF!</v>
      </c>
      <c r="H625" s="70" t="e">
        <f>+((+#REF!*4)*100)/#REF!</f>
        <v>#REF!</v>
      </c>
      <c r="I625" s="69"/>
      <c r="J625" s="167"/>
      <c r="K625" s="168"/>
      <c r="L625" s="168"/>
      <c r="M625" s="168"/>
      <c r="N625" s="169"/>
    </row>
    <row r="626" spans="2:14" ht="12.75">
      <c r="B626" s="177"/>
      <c r="D626" s="64"/>
      <c r="E626" s="70"/>
      <c r="F626" s="68"/>
      <c r="G626" s="68"/>
      <c r="H626" s="68"/>
      <c r="I626" s="69"/>
      <c r="J626" s="167"/>
      <c r="K626" s="168"/>
      <c r="L626" s="168"/>
      <c r="M626" s="168"/>
      <c r="N626" s="169"/>
    </row>
    <row r="627" spans="2:14" ht="12.75">
      <c r="B627" s="178"/>
      <c r="D627" s="71"/>
      <c r="E627" s="72"/>
      <c r="F627" s="73" t="e">
        <f>SUM(F608:F625)</f>
        <v>#REF!</v>
      </c>
      <c r="G627" s="73" t="e">
        <f>SUM(G608:G625)</f>
        <v>#REF!</v>
      </c>
      <c r="H627" s="73" t="e">
        <f>SUM(H608:H625)</f>
        <v>#REF!</v>
      </c>
      <c r="I627" s="69"/>
      <c r="J627" s="170"/>
      <c r="K627" s="171"/>
      <c r="L627" s="171"/>
      <c r="M627" s="171"/>
      <c r="N627" s="172"/>
    </row>
    <row r="628" spans="2:14" ht="12.75">
      <c r="B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2:14" ht="12.75">
      <c r="B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1:14" ht="12.75">
      <c r="A630" s="173" t="s">
        <v>359</v>
      </c>
      <c r="B630" s="173" t="s">
        <v>360</v>
      </c>
      <c r="C630" s="88"/>
      <c r="D630" s="175" t="s">
        <v>105</v>
      </c>
      <c r="E630" s="89" t="s">
        <v>106</v>
      </c>
      <c r="F630" s="89" t="s">
        <v>107</v>
      </c>
      <c r="G630" s="89" t="s">
        <v>108</v>
      </c>
      <c r="H630" s="89" t="s">
        <v>109</v>
      </c>
      <c r="I630" s="90"/>
      <c r="J630" s="175" t="s">
        <v>110</v>
      </c>
      <c r="K630" s="175"/>
      <c r="L630" s="175"/>
      <c r="M630" s="175"/>
      <c r="N630" s="175"/>
    </row>
    <row r="631" spans="1:14" ht="12.75">
      <c r="A631" s="174"/>
      <c r="B631" s="174"/>
      <c r="C631" s="88"/>
      <c r="D631" s="174"/>
      <c r="E631" s="91" t="s">
        <v>111</v>
      </c>
      <c r="F631" s="92"/>
      <c r="G631" s="92"/>
      <c r="H631" s="92"/>
      <c r="I631" s="93"/>
      <c r="J631" s="174"/>
      <c r="K631" s="174"/>
      <c r="L631" s="174"/>
      <c r="M631" s="174"/>
      <c r="N631" s="174"/>
    </row>
    <row r="632" spans="1:14" ht="12.75">
      <c r="A632" s="63">
        <v>26</v>
      </c>
      <c r="B632" s="176" t="s">
        <v>313</v>
      </c>
      <c r="C632" s="63"/>
      <c r="D632" s="64" t="s">
        <v>283</v>
      </c>
      <c r="E632" s="65">
        <v>40</v>
      </c>
      <c r="F632" s="66" t="s">
        <v>113</v>
      </c>
      <c r="G632" s="66" t="s">
        <v>113</v>
      </c>
      <c r="H632" s="66" t="s">
        <v>113</v>
      </c>
      <c r="I632" s="67"/>
      <c r="J632" s="164" t="s">
        <v>281</v>
      </c>
      <c r="K632" s="165"/>
      <c r="L632" s="165"/>
      <c r="M632" s="165"/>
      <c r="N632" s="166"/>
    </row>
    <row r="633" spans="2:14" ht="12.75">
      <c r="B633" s="177"/>
      <c r="D633" s="64" t="s">
        <v>280</v>
      </c>
      <c r="E633" s="70">
        <v>40</v>
      </c>
      <c r="F633" s="68" t="e">
        <f>+((+#REF!*4)*100)/#REF!</f>
        <v>#REF!</v>
      </c>
      <c r="G633" s="68" t="e">
        <f>+((+#REF!*4)*100)/#REF!</f>
        <v>#REF!</v>
      </c>
      <c r="H633" s="68" t="e">
        <f>+((+#REF!*4)*100)/#REF!</f>
        <v>#REF!</v>
      </c>
      <c r="I633" s="69"/>
      <c r="J633" s="167"/>
      <c r="K633" s="168"/>
      <c r="L633" s="168"/>
      <c r="M633" s="168"/>
      <c r="N633" s="169"/>
    </row>
    <row r="634" spans="2:14" ht="12.75">
      <c r="B634" s="177"/>
      <c r="D634" s="64" t="s">
        <v>122</v>
      </c>
      <c r="E634" s="70">
        <v>40</v>
      </c>
      <c r="F634" s="70" t="e">
        <f>+((+#REF!*4)*100)/#REF!</f>
        <v>#REF!</v>
      </c>
      <c r="G634" s="70" t="e">
        <f>+((+#REF!*4)*100)/#REF!</f>
        <v>#REF!</v>
      </c>
      <c r="H634" s="70" t="e">
        <f>+((+#REF!*4)*100)/#REF!</f>
        <v>#REF!</v>
      </c>
      <c r="I634" s="69"/>
      <c r="J634" s="167"/>
      <c r="K634" s="168"/>
      <c r="L634" s="168"/>
      <c r="M634" s="168"/>
      <c r="N634" s="169"/>
    </row>
    <row r="635" spans="2:14" ht="12.75">
      <c r="B635" s="177"/>
      <c r="D635" s="64"/>
      <c r="E635" s="70"/>
      <c r="F635" s="70" t="e">
        <f>+((+#REF!*4)*100)/#REF!</f>
        <v>#REF!</v>
      </c>
      <c r="G635" s="70" t="e">
        <f>+((+#REF!*4)*100)/#REF!</f>
        <v>#REF!</v>
      </c>
      <c r="H635" s="70" t="e">
        <f>+((+#REF!*4)*100)/#REF!</f>
        <v>#REF!</v>
      </c>
      <c r="I635" s="69"/>
      <c r="J635" s="167"/>
      <c r="K635" s="168"/>
      <c r="L635" s="168"/>
      <c r="M635" s="168"/>
      <c r="N635" s="169"/>
    </row>
    <row r="636" spans="2:14" ht="12.75">
      <c r="B636" s="177"/>
      <c r="D636" s="64"/>
      <c r="E636" s="70"/>
      <c r="F636" s="70" t="e">
        <f>+((+#REF!*4)*100)/#REF!</f>
        <v>#REF!</v>
      </c>
      <c r="G636" s="70" t="e">
        <f>+((+#REF!*4)*100)/#REF!</f>
        <v>#REF!</v>
      </c>
      <c r="H636" s="70" t="e">
        <f>+((+#REF!*4)*100)/#REF!</f>
        <v>#REF!</v>
      </c>
      <c r="I636" s="69"/>
      <c r="J636" s="167"/>
      <c r="K636" s="168"/>
      <c r="L636" s="168"/>
      <c r="M636" s="168"/>
      <c r="N636" s="169"/>
    </row>
    <row r="637" spans="2:14" ht="12.75">
      <c r="B637" s="177"/>
      <c r="D637" s="64"/>
      <c r="E637" s="70"/>
      <c r="F637" s="70" t="e">
        <f>+((+#REF!*4)*100)/#REF!</f>
        <v>#REF!</v>
      </c>
      <c r="G637" s="70" t="e">
        <f>+((+#REF!*4)*100)/#REF!</f>
        <v>#REF!</v>
      </c>
      <c r="H637" s="70" t="e">
        <f>+((+#REF!*4)*100)/#REF!</f>
        <v>#REF!</v>
      </c>
      <c r="I637" s="69"/>
      <c r="J637" s="167"/>
      <c r="K637" s="168"/>
      <c r="L637" s="168"/>
      <c r="M637" s="168"/>
      <c r="N637" s="169"/>
    </row>
    <row r="638" spans="2:14" ht="12.75">
      <c r="B638" s="177"/>
      <c r="D638" s="64"/>
      <c r="E638" s="70"/>
      <c r="F638" s="70" t="e">
        <f>+((+#REF!*4)*100)/#REF!</f>
        <v>#REF!</v>
      </c>
      <c r="G638" s="70" t="e">
        <f>+((+#REF!*4)*100)/#REF!</f>
        <v>#REF!</v>
      </c>
      <c r="H638" s="70" t="e">
        <f>+((+#REF!*4)*100)/#REF!</f>
        <v>#REF!</v>
      </c>
      <c r="I638" s="69"/>
      <c r="J638" s="167"/>
      <c r="K638" s="168"/>
      <c r="L638" s="168"/>
      <c r="M638" s="168"/>
      <c r="N638" s="169"/>
    </row>
    <row r="639" spans="2:14" ht="12.75">
      <c r="B639" s="177"/>
      <c r="D639" s="64"/>
      <c r="E639" s="70"/>
      <c r="F639" s="70" t="e">
        <f>+((+#REF!*4)*100)/#REF!</f>
        <v>#REF!</v>
      </c>
      <c r="G639" s="70" t="e">
        <f>+((+#REF!*4)*100)/#REF!</f>
        <v>#REF!</v>
      </c>
      <c r="H639" s="70" t="e">
        <f>+((+#REF!*4)*100)/#REF!</f>
        <v>#REF!</v>
      </c>
      <c r="I639" s="69"/>
      <c r="J639" s="167"/>
      <c r="K639" s="168"/>
      <c r="L639" s="168"/>
      <c r="M639" s="168"/>
      <c r="N639" s="169"/>
    </row>
    <row r="640" spans="2:14" ht="12.75">
      <c r="B640" s="177"/>
      <c r="D640" s="64"/>
      <c r="E640" s="70"/>
      <c r="F640" s="70" t="e">
        <f>+((+#REF!*4)*100)/#REF!</f>
        <v>#REF!</v>
      </c>
      <c r="G640" s="70" t="e">
        <f>+((+#REF!*4)*100)/#REF!</f>
        <v>#REF!</v>
      </c>
      <c r="H640" s="70" t="e">
        <f>+((+#REF!*4)*100)/#REF!</f>
        <v>#REF!</v>
      </c>
      <c r="I640" s="69"/>
      <c r="J640" s="167"/>
      <c r="K640" s="168"/>
      <c r="L640" s="168"/>
      <c r="M640" s="168"/>
      <c r="N640" s="169"/>
    </row>
    <row r="641" spans="2:14" ht="12.75">
      <c r="B641" s="177"/>
      <c r="D641" s="64"/>
      <c r="E641" s="70"/>
      <c r="F641" s="70" t="e">
        <f>+((+#REF!*4)*100)/#REF!</f>
        <v>#REF!</v>
      </c>
      <c r="G641" s="70" t="e">
        <f>+((+#REF!*4)*100)/#REF!</f>
        <v>#REF!</v>
      </c>
      <c r="H641" s="70" t="e">
        <f>+((+#REF!*4)*100)/#REF!</f>
        <v>#REF!</v>
      </c>
      <c r="I641" s="69"/>
      <c r="J641" s="167"/>
      <c r="K641" s="168"/>
      <c r="L641" s="168"/>
      <c r="M641" s="168"/>
      <c r="N641" s="169"/>
    </row>
    <row r="642" spans="2:14" ht="12.75">
      <c r="B642" s="177"/>
      <c r="D642" s="64"/>
      <c r="E642" s="70"/>
      <c r="F642" s="70" t="e">
        <f>+((+#REF!*4)*100)/#REF!</f>
        <v>#REF!</v>
      </c>
      <c r="G642" s="70" t="e">
        <f>+((+#REF!*4)*100)/#REF!</f>
        <v>#REF!</v>
      </c>
      <c r="H642" s="70" t="e">
        <f>+((+#REF!*4)*100)/#REF!</f>
        <v>#REF!</v>
      </c>
      <c r="I642" s="69"/>
      <c r="J642" s="167"/>
      <c r="K642" s="168"/>
      <c r="L642" s="168"/>
      <c r="M642" s="168"/>
      <c r="N642" s="169"/>
    </row>
    <row r="643" spans="2:14" ht="12.75">
      <c r="B643" s="177"/>
      <c r="D643" s="64"/>
      <c r="E643" s="70"/>
      <c r="F643" s="70" t="e">
        <f>+((+#REF!*4)*100)/#REF!</f>
        <v>#REF!</v>
      </c>
      <c r="G643" s="70" t="e">
        <f>+((+#REF!*4)*100)/#REF!</f>
        <v>#REF!</v>
      </c>
      <c r="H643" s="70" t="e">
        <f>+((+#REF!*4)*100)/#REF!</f>
        <v>#REF!</v>
      </c>
      <c r="I643" s="69"/>
      <c r="J643" s="167"/>
      <c r="K643" s="168"/>
      <c r="L643" s="168"/>
      <c r="M643" s="168"/>
      <c r="N643" s="169"/>
    </row>
    <row r="644" spans="2:14" ht="12.75">
      <c r="B644" s="177"/>
      <c r="D644" s="64"/>
      <c r="E644" s="70"/>
      <c r="F644" s="70" t="e">
        <f>+((+#REF!*4)*100)/#REF!</f>
        <v>#REF!</v>
      </c>
      <c r="G644" s="70" t="e">
        <f>+((+#REF!*4)*100)/#REF!</f>
        <v>#REF!</v>
      </c>
      <c r="H644" s="70" t="e">
        <f>+((+#REF!*4)*100)/#REF!</f>
        <v>#REF!</v>
      </c>
      <c r="I644" s="69"/>
      <c r="J644" s="167"/>
      <c r="K644" s="168"/>
      <c r="L644" s="168"/>
      <c r="M644" s="168"/>
      <c r="N644" s="169"/>
    </row>
    <row r="645" spans="2:14" ht="12.75">
      <c r="B645" s="177"/>
      <c r="D645" s="64"/>
      <c r="E645" s="70"/>
      <c r="F645" s="70" t="e">
        <f>+((+#REF!*4)*100)/#REF!</f>
        <v>#REF!</v>
      </c>
      <c r="G645" s="70" t="e">
        <f>+((+#REF!*4)*100)/#REF!</f>
        <v>#REF!</v>
      </c>
      <c r="H645" s="70" t="e">
        <f>+((+#REF!*4)*100)/#REF!</f>
        <v>#REF!</v>
      </c>
      <c r="I645" s="69"/>
      <c r="J645" s="167"/>
      <c r="K645" s="168"/>
      <c r="L645" s="168"/>
      <c r="M645" s="168"/>
      <c r="N645" s="169"/>
    </row>
    <row r="646" spans="2:14" ht="12.75">
      <c r="B646" s="177"/>
      <c r="D646" s="64"/>
      <c r="E646" s="70"/>
      <c r="F646" s="70" t="e">
        <f>+((+#REF!*4)*100)/#REF!</f>
        <v>#REF!</v>
      </c>
      <c r="G646" s="70" t="e">
        <f>+((+#REF!*4)*100)/#REF!</f>
        <v>#REF!</v>
      </c>
      <c r="H646" s="70" t="e">
        <f>+((+#REF!*4)*100)/#REF!</f>
        <v>#REF!</v>
      </c>
      <c r="I646" s="69"/>
      <c r="J646" s="167"/>
      <c r="K646" s="168"/>
      <c r="L646" s="168"/>
      <c r="M646" s="168"/>
      <c r="N646" s="169"/>
    </row>
    <row r="647" spans="2:14" ht="12.75">
      <c r="B647" s="177"/>
      <c r="D647" s="64"/>
      <c r="E647" s="70"/>
      <c r="F647" s="70" t="e">
        <f>+((+#REF!*4)*100)/#REF!</f>
        <v>#REF!</v>
      </c>
      <c r="G647" s="70" t="e">
        <f>+((+#REF!*4)*100)/#REF!</f>
        <v>#REF!</v>
      </c>
      <c r="H647" s="70" t="e">
        <f>+((+#REF!*4)*100)/#REF!</f>
        <v>#REF!</v>
      </c>
      <c r="I647" s="69"/>
      <c r="J647" s="167"/>
      <c r="K647" s="168"/>
      <c r="L647" s="168"/>
      <c r="M647" s="168"/>
      <c r="N647" s="169"/>
    </row>
    <row r="648" spans="2:14" ht="12.75">
      <c r="B648" s="177"/>
      <c r="D648" s="64"/>
      <c r="E648" s="70"/>
      <c r="F648" s="70" t="e">
        <f>+((+#REF!*4)*100)/#REF!</f>
        <v>#REF!</v>
      </c>
      <c r="G648" s="70" t="e">
        <f>+((+#REF!*4)*100)/#REF!</f>
        <v>#REF!</v>
      </c>
      <c r="H648" s="70" t="e">
        <f>+((+#REF!*4)*100)/#REF!</f>
        <v>#REF!</v>
      </c>
      <c r="I648" s="69"/>
      <c r="J648" s="167"/>
      <c r="K648" s="168"/>
      <c r="L648" s="168"/>
      <c r="M648" s="168"/>
      <c r="N648" s="169"/>
    </row>
    <row r="649" spans="2:14" ht="12.75">
      <c r="B649" s="177"/>
      <c r="D649" s="64"/>
      <c r="E649" s="70"/>
      <c r="F649" s="70" t="e">
        <f>+((+#REF!*4)*100)/#REF!</f>
        <v>#REF!</v>
      </c>
      <c r="G649" s="70" t="e">
        <f>+((+#REF!*4)*100)/#REF!</f>
        <v>#REF!</v>
      </c>
      <c r="H649" s="70" t="e">
        <f>+((+#REF!*4)*100)/#REF!</f>
        <v>#REF!</v>
      </c>
      <c r="I649" s="69"/>
      <c r="J649" s="167"/>
      <c r="K649" s="168"/>
      <c r="L649" s="168"/>
      <c r="M649" s="168"/>
      <c r="N649" s="169"/>
    </row>
    <row r="650" spans="2:14" ht="12.75">
      <c r="B650" s="177"/>
      <c r="D650" s="64"/>
      <c r="E650" s="70"/>
      <c r="F650" s="70" t="e">
        <f>+((+#REF!*4)*100)/#REF!</f>
        <v>#REF!</v>
      </c>
      <c r="G650" s="70" t="e">
        <f>+((+#REF!*4)*100)/#REF!</f>
        <v>#REF!</v>
      </c>
      <c r="H650" s="70" t="e">
        <f>+((+#REF!*4)*100)/#REF!</f>
        <v>#REF!</v>
      </c>
      <c r="I650" s="69"/>
      <c r="J650" s="167"/>
      <c r="K650" s="168"/>
      <c r="L650" s="168"/>
      <c r="M650" s="168"/>
      <c r="N650" s="169"/>
    </row>
    <row r="651" spans="2:14" ht="12.75">
      <c r="B651" s="177"/>
      <c r="D651" s="64"/>
      <c r="E651" s="70"/>
      <c r="F651" s="68"/>
      <c r="G651" s="68"/>
      <c r="H651" s="68"/>
      <c r="I651" s="69"/>
      <c r="J651" s="167"/>
      <c r="K651" s="168"/>
      <c r="L651" s="168"/>
      <c r="M651" s="168"/>
      <c r="N651" s="169"/>
    </row>
    <row r="652" spans="2:14" ht="12.75">
      <c r="B652" s="178"/>
      <c r="D652" s="71"/>
      <c r="E652" s="72"/>
      <c r="F652" s="73" t="e">
        <f>SUM(F633:F650)</f>
        <v>#REF!</v>
      </c>
      <c r="G652" s="73" t="e">
        <f>SUM(G633:G650)</f>
        <v>#REF!</v>
      </c>
      <c r="H652" s="73" t="e">
        <f>SUM(H633:H650)</f>
        <v>#REF!</v>
      </c>
      <c r="I652" s="69"/>
      <c r="J652" s="170"/>
      <c r="K652" s="171"/>
      <c r="L652" s="171"/>
      <c r="M652" s="171"/>
      <c r="N652" s="172"/>
    </row>
    <row r="653" spans="2:14" ht="12.75">
      <c r="B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1:14" ht="12.75">
      <c r="A654" s="173" t="s">
        <v>359</v>
      </c>
      <c r="B654" s="173" t="s">
        <v>360</v>
      </c>
      <c r="C654" s="88"/>
      <c r="D654" s="175" t="s">
        <v>105</v>
      </c>
      <c r="E654" s="89" t="s">
        <v>106</v>
      </c>
      <c r="F654" s="89" t="s">
        <v>107</v>
      </c>
      <c r="G654" s="89" t="s">
        <v>108</v>
      </c>
      <c r="H654" s="89" t="s">
        <v>109</v>
      </c>
      <c r="I654" s="90"/>
      <c r="J654" s="175" t="s">
        <v>110</v>
      </c>
      <c r="K654" s="175"/>
      <c r="L654" s="175"/>
      <c r="M654" s="175"/>
      <c r="N654" s="175"/>
    </row>
    <row r="655" spans="1:14" ht="12.75">
      <c r="A655" s="174"/>
      <c r="B655" s="174"/>
      <c r="C655" s="88"/>
      <c r="D655" s="174"/>
      <c r="E655" s="91" t="s">
        <v>111</v>
      </c>
      <c r="F655" s="92"/>
      <c r="G655" s="92"/>
      <c r="H655" s="92"/>
      <c r="I655" s="93"/>
      <c r="J655" s="174"/>
      <c r="K655" s="174"/>
      <c r="L655" s="174"/>
      <c r="M655" s="174"/>
      <c r="N655" s="174"/>
    </row>
    <row r="656" spans="1:14" ht="12.75">
      <c r="A656" s="63">
        <v>27</v>
      </c>
      <c r="B656" s="176" t="s">
        <v>314</v>
      </c>
      <c r="C656" s="63"/>
      <c r="D656" s="64" t="s">
        <v>213</v>
      </c>
      <c r="E656" s="65">
        <v>45</v>
      </c>
      <c r="F656" s="66" t="s">
        <v>113</v>
      </c>
      <c r="G656" s="66" t="s">
        <v>113</v>
      </c>
      <c r="H656" s="66" t="s">
        <v>113</v>
      </c>
      <c r="I656" s="67"/>
      <c r="J656" s="164" t="s">
        <v>287</v>
      </c>
      <c r="K656" s="165"/>
      <c r="L656" s="165"/>
      <c r="M656" s="165"/>
      <c r="N656" s="166"/>
    </row>
    <row r="657" spans="2:14" ht="12.75">
      <c r="B657" s="177"/>
      <c r="D657" s="64" t="s">
        <v>119</v>
      </c>
      <c r="E657" s="70">
        <v>10</v>
      </c>
      <c r="F657" s="68" t="e">
        <f>+((+#REF!*4)*100)/#REF!</f>
        <v>#REF!</v>
      </c>
      <c r="G657" s="68" t="e">
        <f>+((+#REF!*4)*100)/#REF!</f>
        <v>#REF!</v>
      </c>
      <c r="H657" s="68" t="e">
        <f>+((+#REF!*4)*100)/#REF!</f>
        <v>#REF!</v>
      </c>
      <c r="I657" s="69"/>
      <c r="J657" s="167"/>
      <c r="K657" s="168"/>
      <c r="L657" s="168"/>
      <c r="M657" s="168"/>
      <c r="N657" s="169"/>
    </row>
    <row r="658" spans="2:14" ht="12.75">
      <c r="B658" s="177"/>
      <c r="D658" s="64" t="s">
        <v>294</v>
      </c>
      <c r="E658" s="70">
        <v>50</v>
      </c>
      <c r="F658" s="70" t="e">
        <f>+((+#REF!*4)*100)/#REF!</f>
        <v>#REF!</v>
      </c>
      <c r="G658" s="70" t="e">
        <f>+((+#REF!*4)*100)/#REF!</f>
        <v>#REF!</v>
      </c>
      <c r="H658" s="70" t="e">
        <f>+((+#REF!*4)*100)/#REF!</f>
        <v>#REF!</v>
      </c>
      <c r="I658" s="69"/>
      <c r="J658" s="167"/>
      <c r="K658" s="168"/>
      <c r="L658" s="168"/>
      <c r="M658" s="168"/>
      <c r="N658" s="169"/>
    </row>
    <row r="659" spans="2:14" ht="12.75">
      <c r="B659" s="177"/>
      <c r="D659" s="64"/>
      <c r="E659" s="70"/>
      <c r="F659" s="70" t="e">
        <f>+((+#REF!*4)*100)/#REF!</f>
        <v>#REF!</v>
      </c>
      <c r="G659" s="70" t="e">
        <f>+((+#REF!*4)*100)/#REF!</f>
        <v>#REF!</v>
      </c>
      <c r="H659" s="70" t="e">
        <f>+((+#REF!*4)*100)/#REF!</f>
        <v>#REF!</v>
      </c>
      <c r="I659" s="69"/>
      <c r="J659" s="167"/>
      <c r="K659" s="168"/>
      <c r="L659" s="168"/>
      <c r="M659" s="168"/>
      <c r="N659" s="169"/>
    </row>
    <row r="660" spans="2:14" ht="12.75">
      <c r="B660" s="177"/>
      <c r="D660" s="64"/>
      <c r="E660" s="70"/>
      <c r="F660" s="70" t="e">
        <f>+((+#REF!*4)*100)/#REF!</f>
        <v>#REF!</v>
      </c>
      <c r="G660" s="70" t="e">
        <f>+((+#REF!*4)*100)/#REF!</f>
        <v>#REF!</v>
      </c>
      <c r="H660" s="70" t="e">
        <f>+((+#REF!*4)*100)/#REF!</f>
        <v>#REF!</v>
      </c>
      <c r="I660" s="69"/>
      <c r="J660" s="167"/>
      <c r="K660" s="168"/>
      <c r="L660" s="168"/>
      <c r="M660" s="168"/>
      <c r="N660" s="169"/>
    </row>
    <row r="661" spans="2:14" ht="12.75">
      <c r="B661" s="177"/>
      <c r="D661" s="64"/>
      <c r="E661" s="70"/>
      <c r="F661" s="70" t="e">
        <f>+((+#REF!*4)*100)/#REF!</f>
        <v>#REF!</v>
      </c>
      <c r="G661" s="70" t="e">
        <f>+((+#REF!*4)*100)/#REF!</f>
        <v>#REF!</v>
      </c>
      <c r="H661" s="70" t="e">
        <f>+((+#REF!*4)*100)/#REF!</f>
        <v>#REF!</v>
      </c>
      <c r="I661" s="69"/>
      <c r="J661" s="167"/>
      <c r="K661" s="168"/>
      <c r="L661" s="168"/>
      <c r="M661" s="168"/>
      <c r="N661" s="169"/>
    </row>
    <row r="662" spans="2:14" ht="12.75">
      <c r="B662" s="177"/>
      <c r="D662" s="64"/>
      <c r="E662" s="70"/>
      <c r="F662" s="70" t="e">
        <f>+((+#REF!*4)*100)/#REF!</f>
        <v>#REF!</v>
      </c>
      <c r="G662" s="70" t="e">
        <f>+((+#REF!*4)*100)/#REF!</f>
        <v>#REF!</v>
      </c>
      <c r="H662" s="70" t="e">
        <f>+((+#REF!*4)*100)/#REF!</f>
        <v>#REF!</v>
      </c>
      <c r="I662" s="69"/>
      <c r="J662" s="167"/>
      <c r="K662" s="168"/>
      <c r="L662" s="168"/>
      <c r="M662" s="168"/>
      <c r="N662" s="169"/>
    </row>
    <row r="663" spans="2:14" ht="12.75">
      <c r="B663" s="177"/>
      <c r="D663" s="64"/>
      <c r="E663" s="70"/>
      <c r="F663" s="70" t="e">
        <f>+((+#REF!*4)*100)/#REF!</f>
        <v>#REF!</v>
      </c>
      <c r="G663" s="70" t="e">
        <f>+((+#REF!*4)*100)/#REF!</f>
        <v>#REF!</v>
      </c>
      <c r="H663" s="70" t="e">
        <f>+((+#REF!*4)*100)/#REF!</f>
        <v>#REF!</v>
      </c>
      <c r="I663" s="69"/>
      <c r="J663" s="167"/>
      <c r="K663" s="168"/>
      <c r="L663" s="168"/>
      <c r="M663" s="168"/>
      <c r="N663" s="169"/>
    </row>
    <row r="664" spans="2:14" ht="12.75">
      <c r="B664" s="177"/>
      <c r="D664" s="64"/>
      <c r="E664" s="70"/>
      <c r="F664" s="70" t="e">
        <f>+((+#REF!*4)*100)/#REF!</f>
        <v>#REF!</v>
      </c>
      <c r="G664" s="70" t="e">
        <f>+((+#REF!*4)*100)/#REF!</f>
        <v>#REF!</v>
      </c>
      <c r="H664" s="70" t="e">
        <f>+((+#REF!*4)*100)/#REF!</f>
        <v>#REF!</v>
      </c>
      <c r="I664" s="69"/>
      <c r="J664" s="167"/>
      <c r="K664" s="168"/>
      <c r="L664" s="168"/>
      <c r="M664" s="168"/>
      <c r="N664" s="169"/>
    </row>
    <row r="665" spans="2:14" ht="12.75">
      <c r="B665" s="177"/>
      <c r="D665" s="64"/>
      <c r="E665" s="70"/>
      <c r="F665" s="70" t="e">
        <f>+((+#REF!*4)*100)/#REF!</f>
        <v>#REF!</v>
      </c>
      <c r="G665" s="70" t="e">
        <f>+((+#REF!*4)*100)/#REF!</f>
        <v>#REF!</v>
      </c>
      <c r="H665" s="70" t="e">
        <f>+((+#REF!*4)*100)/#REF!</f>
        <v>#REF!</v>
      </c>
      <c r="I665" s="69"/>
      <c r="J665" s="167"/>
      <c r="K665" s="168"/>
      <c r="L665" s="168"/>
      <c r="M665" s="168"/>
      <c r="N665" s="169"/>
    </row>
    <row r="666" spans="2:14" ht="12.75">
      <c r="B666" s="177"/>
      <c r="D666" s="64"/>
      <c r="E666" s="70"/>
      <c r="F666" s="70" t="e">
        <f>+((+#REF!*4)*100)/#REF!</f>
        <v>#REF!</v>
      </c>
      <c r="G666" s="70" t="e">
        <f>+((+#REF!*4)*100)/#REF!</f>
        <v>#REF!</v>
      </c>
      <c r="H666" s="70" t="e">
        <f>+((+#REF!*4)*100)/#REF!</f>
        <v>#REF!</v>
      </c>
      <c r="I666" s="69"/>
      <c r="J666" s="167"/>
      <c r="K666" s="168"/>
      <c r="L666" s="168"/>
      <c r="M666" s="168"/>
      <c r="N666" s="169"/>
    </row>
    <row r="667" spans="2:14" ht="12.75">
      <c r="B667" s="177"/>
      <c r="D667" s="64"/>
      <c r="E667" s="70"/>
      <c r="F667" s="70" t="e">
        <f>+((+#REF!*4)*100)/#REF!</f>
        <v>#REF!</v>
      </c>
      <c r="G667" s="70" t="e">
        <f>+((+#REF!*4)*100)/#REF!</f>
        <v>#REF!</v>
      </c>
      <c r="H667" s="70" t="e">
        <f>+((+#REF!*4)*100)/#REF!</f>
        <v>#REF!</v>
      </c>
      <c r="I667" s="69"/>
      <c r="J667" s="167"/>
      <c r="K667" s="168"/>
      <c r="L667" s="168"/>
      <c r="M667" s="168"/>
      <c r="N667" s="169"/>
    </row>
    <row r="668" spans="2:14" ht="12.75">
      <c r="B668" s="177"/>
      <c r="D668" s="64"/>
      <c r="E668" s="70"/>
      <c r="F668" s="70" t="e">
        <f>+((+#REF!*4)*100)/#REF!</f>
        <v>#REF!</v>
      </c>
      <c r="G668" s="70" t="e">
        <f>+((+#REF!*4)*100)/#REF!</f>
        <v>#REF!</v>
      </c>
      <c r="H668" s="70" t="e">
        <f>+((+#REF!*4)*100)/#REF!</f>
        <v>#REF!</v>
      </c>
      <c r="I668" s="69"/>
      <c r="J668" s="167"/>
      <c r="K668" s="168"/>
      <c r="L668" s="168"/>
      <c r="M668" s="168"/>
      <c r="N668" s="169"/>
    </row>
    <row r="669" spans="2:14" ht="12.75">
      <c r="B669" s="177"/>
      <c r="D669" s="64"/>
      <c r="E669" s="70"/>
      <c r="F669" s="70" t="e">
        <f>+((+#REF!*4)*100)/#REF!</f>
        <v>#REF!</v>
      </c>
      <c r="G669" s="70" t="e">
        <f>+((+#REF!*4)*100)/#REF!</f>
        <v>#REF!</v>
      </c>
      <c r="H669" s="70" t="e">
        <f>+((+#REF!*4)*100)/#REF!</f>
        <v>#REF!</v>
      </c>
      <c r="I669" s="69"/>
      <c r="J669" s="167"/>
      <c r="K669" s="168"/>
      <c r="L669" s="168"/>
      <c r="M669" s="168"/>
      <c r="N669" s="169"/>
    </row>
    <row r="670" spans="2:14" ht="12.75">
      <c r="B670" s="177"/>
      <c r="D670" s="64"/>
      <c r="E670" s="70"/>
      <c r="F670" s="70" t="e">
        <f>+((+#REF!*4)*100)/#REF!</f>
        <v>#REF!</v>
      </c>
      <c r="G670" s="70" t="e">
        <f>+((+#REF!*4)*100)/#REF!</f>
        <v>#REF!</v>
      </c>
      <c r="H670" s="70" t="e">
        <f>+((+#REF!*4)*100)/#REF!</f>
        <v>#REF!</v>
      </c>
      <c r="I670" s="69"/>
      <c r="J670" s="167"/>
      <c r="K670" s="168"/>
      <c r="L670" s="168"/>
      <c r="M670" s="168"/>
      <c r="N670" s="169"/>
    </row>
    <row r="671" spans="2:14" ht="12.75">
      <c r="B671" s="177"/>
      <c r="D671" s="64"/>
      <c r="E671" s="70"/>
      <c r="F671" s="70" t="e">
        <f>+((+#REF!*4)*100)/#REF!</f>
        <v>#REF!</v>
      </c>
      <c r="G671" s="70" t="e">
        <f>+((+#REF!*4)*100)/#REF!</f>
        <v>#REF!</v>
      </c>
      <c r="H671" s="70" t="e">
        <f>+((+#REF!*4)*100)/#REF!</f>
        <v>#REF!</v>
      </c>
      <c r="I671" s="69"/>
      <c r="J671" s="167"/>
      <c r="K671" s="168"/>
      <c r="L671" s="168"/>
      <c r="M671" s="168"/>
      <c r="N671" s="169"/>
    </row>
    <row r="672" spans="2:14" ht="12.75">
      <c r="B672" s="177"/>
      <c r="D672" s="64"/>
      <c r="E672" s="70"/>
      <c r="F672" s="70" t="e">
        <f>+((+#REF!*4)*100)/#REF!</f>
        <v>#REF!</v>
      </c>
      <c r="G672" s="70" t="e">
        <f>+((+#REF!*4)*100)/#REF!</f>
        <v>#REF!</v>
      </c>
      <c r="H672" s="70" t="e">
        <f>+((+#REF!*4)*100)/#REF!</f>
        <v>#REF!</v>
      </c>
      <c r="I672" s="69"/>
      <c r="J672" s="167"/>
      <c r="K672" s="168"/>
      <c r="L672" s="168"/>
      <c r="M672" s="168"/>
      <c r="N672" s="169"/>
    </row>
    <row r="673" spans="2:14" ht="12.75">
      <c r="B673" s="177"/>
      <c r="D673" s="64"/>
      <c r="E673" s="70"/>
      <c r="F673" s="70" t="e">
        <f>+((+#REF!*4)*100)/#REF!</f>
        <v>#REF!</v>
      </c>
      <c r="G673" s="70" t="e">
        <f>+((+#REF!*4)*100)/#REF!</f>
        <v>#REF!</v>
      </c>
      <c r="H673" s="70" t="e">
        <f>+((+#REF!*4)*100)/#REF!</f>
        <v>#REF!</v>
      </c>
      <c r="I673" s="69"/>
      <c r="J673" s="167"/>
      <c r="K673" s="168"/>
      <c r="L673" s="168"/>
      <c r="M673" s="168"/>
      <c r="N673" s="169"/>
    </row>
    <row r="674" spans="2:14" ht="12.75">
      <c r="B674" s="177"/>
      <c r="D674" s="64"/>
      <c r="E674" s="70"/>
      <c r="F674" s="70" t="e">
        <f>+((+#REF!*4)*100)/#REF!</f>
        <v>#REF!</v>
      </c>
      <c r="G674" s="70" t="e">
        <f>+((+#REF!*4)*100)/#REF!</f>
        <v>#REF!</v>
      </c>
      <c r="H674" s="70" t="e">
        <f>+((+#REF!*4)*100)/#REF!</f>
        <v>#REF!</v>
      </c>
      <c r="I674" s="69"/>
      <c r="J674" s="167"/>
      <c r="K674" s="168"/>
      <c r="L674" s="168"/>
      <c r="M674" s="168"/>
      <c r="N674" s="169"/>
    </row>
    <row r="675" spans="2:14" ht="12.75">
      <c r="B675" s="177"/>
      <c r="D675" s="64"/>
      <c r="E675" s="70"/>
      <c r="F675" s="68"/>
      <c r="G675" s="68"/>
      <c r="H675" s="68"/>
      <c r="I675" s="69"/>
      <c r="J675" s="167"/>
      <c r="K675" s="168"/>
      <c r="L675" s="168"/>
      <c r="M675" s="168"/>
      <c r="N675" s="169"/>
    </row>
    <row r="676" spans="2:14" ht="12.75">
      <c r="B676" s="178"/>
      <c r="D676" s="71"/>
      <c r="E676" s="72"/>
      <c r="F676" s="73" t="e">
        <f>SUM(F657:F674)</f>
        <v>#REF!</v>
      </c>
      <c r="G676" s="73" t="e">
        <f>SUM(G657:G674)</f>
        <v>#REF!</v>
      </c>
      <c r="H676" s="73" t="e">
        <f>SUM(H657:H674)</f>
        <v>#REF!</v>
      </c>
      <c r="I676" s="69"/>
      <c r="J676" s="170"/>
      <c r="K676" s="171"/>
      <c r="L676" s="171"/>
      <c r="M676" s="171"/>
      <c r="N676" s="172"/>
    </row>
    <row r="677" spans="2:14" ht="12.75">
      <c r="B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2:14" ht="12.75">
      <c r="B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1:14" ht="12.75">
      <c r="A679" s="173" t="s">
        <v>359</v>
      </c>
      <c r="B679" s="173" t="s">
        <v>360</v>
      </c>
      <c r="C679" s="88"/>
      <c r="D679" s="175" t="s">
        <v>105</v>
      </c>
      <c r="E679" s="89" t="s">
        <v>106</v>
      </c>
      <c r="F679" s="89" t="s">
        <v>107</v>
      </c>
      <c r="G679" s="89" t="s">
        <v>108</v>
      </c>
      <c r="H679" s="89" t="s">
        <v>109</v>
      </c>
      <c r="I679" s="90"/>
      <c r="J679" s="175" t="s">
        <v>110</v>
      </c>
      <c r="K679" s="175"/>
      <c r="L679" s="175"/>
      <c r="M679" s="175"/>
      <c r="N679" s="175"/>
    </row>
    <row r="680" spans="1:14" ht="12.75">
      <c r="A680" s="174"/>
      <c r="B680" s="174"/>
      <c r="C680" s="88"/>
      <c r="D680" s="174"/>
      <c r="E680" s="91" t="s">
        <v>111</v>
      </c>
      <c r="F680" s="92"/>
      <c r="G680" s="92"/>
      <c r="H680" s="92"/>
      <c r="I680" s="93"/>
      <c r="J680" s="174"/>
      <c r="K680" s="174"/>
      <c r="L680" s="174"/>
      <c r="M680" s="174"/>
      <c r="N680" s="174"/>
    </row>
    <row r="681" spans="1:14" ht="12.75">
      <c r="A681" s="63">
        <v>28</v>
      </c>
      <c r="B681" s="176" t="s">
        <v>315</v>
      </c>
      <c r="C681" s="63"/>
      <c r="D681" s="64" t="s">
        <v>294</v>
      </c>
      <c r="E681" s="65">
        <v>50</v>
      </c>
      <c r="F681" s="66" t="s">
        <v>113</v>
      </c>
      <c r="G681" s="66" t="s">
        <v>113</v>
      </c>
      <c r="H681" s="66" t="s">
        <v>113</v>
      </c>
      <c r="I681" s="67"/>
      <c r="J681" s="164" t="s">
        <v>281</v>
      </c>
      <c r="K681" s="165"/>
      <c r="L681" s="165"/>
      <c r="M681" s="165"/>
      <c r="N681" s="166"/>
    </row>
    <row r="682" spans="2:14" ht="12.75">
      <c r="B682" s="177"/>
      <c r="D682" s="64" t="s">
        <v>119</v>
      </c>
      <c r="E682" s="70">
        <v>10</v>
      </c>
      <c r="F682" s="68" t="e">
        <f>+((+#REF!*4)*100)/#REF!</f>
        <v>#REF!</v>
      </c>
      <c r="G682" s="68" t="e">
        <f>+((+#REF!*4)*100)/#REF!</f>
        <v>#REF!</v>
      </c>
      <c r="H682" s="68" t="e">
        <f>+((+#REF!*4)*100)/#REF!</f>
        <v>#REF!</v>
      </c>
      <c r="I682" s="69"/>
      <c r="J682" s="167"/>
      <c r="K682" s="168"/>
      <c r="L682" s="168"/>
      <c r="M682" s="168"/>
      <c r="N682" s="169"/>
    </row>
    <row r="683" spans="2:14" ht="12.75">
      <c r="B683" s="177"/>
      <c r="D683" s="64" t="s">
        <v>285</v>
      </c>
      <c r="E683" s="70">
        <v>30</v>
      </c>
      <c r="F683" s="70" t="e">
        <f>+((+#REF!*4)*100)/#REF!</f>
        <v>#REF!</v>
      </c>
      <c r="G683" s="70" t="e">
        <f>+((+#REF!*4)*100)/#REF!</f>
        <v>#REF!</v>
      </c>
      <c r="H683" s="70" t="e">
        <f>+((+#REF!*4)*100)/#REF!</f>
        <v>#REF!</v>
      </c>
      <c r="I683" s="69"/>
      <c r="J683" s="167"/>
      <c r="K683" s="168"/>
      <c r="L683" s="168"/>
      <c r="M683" s="168"/>
      <c r="N683" s="169"/>
    </row>
    <row r="684" spans="2:14" ht="12.75">
      <c r="B684" s="177"/>
      <c r="D684" s="64"/>
      <c r="E684" s="70"/>
      <c r="F684" s="70" t="e">
        <f>+((+#REF!*4)*100)/#REF!</f>
        <v>#REF!</v>
      </c>
      <c r="G684" s="70" t="e">
        <f>+((+#REF!*4)*100)/#REF!</f>
        <v>#REF!</v>
      </c>
      <c r="H684" s="70" t="e">
        <f>+((+#REF!*4)*100)/#REF!</f>
        <v>#REF!</v>
      </c>
      <c r="I684" s="69"/>
      <c r="J684" s="167"/>
      <c r="K684" s="168"/>
      <c r="L684" s="168"/>
      <c r="M684" s="168"/>
      <c r="N684" s="169"/>
    </row>
    <row r="685" spans="2:14" ht="12.75">
      <c r="B685" s="177"/>
      <c r="D685" s="64"/>
      <c r="E685" s="70"/>
      <c r="F685" s="70" t="e">
        <f>+((+#REF!*4)*100)/#REF!</f>
        <v>#REF!</v>
      </c>
      <c r="G685" s="70" t="e">
        <f>+((+#REF!*4)*100)/#REF!</f>
        <v>#REF!</v>
      </c>
      <c r="H685" s="70" t="e">
        <f>+((+#REF!*4)*100)/#REF!</f>
        <v>#REF!</v>
      </c>
      <c r="I685" s="69"/>
      <c r="J685" s="167"/>
      <c r="K685" s="168"/>
      <c r="L685" s="168"/>
      <c r="M685" s="168"/>
      <c r="N685" s="169"/>
    </row>
    <row r="686" spans="2:14" ht="12.75">
      <c r="B686" s="177"/>
      <c r="D686" s="64"/>
      <c r="E686" s="70"/>
      <c r="F686" s="70" t="e">
        <f>+((+#REF!*4)*100)/#REF!</f>
        <v>#REF!</v>
      </c>
      <c r="G686" s="70" t="e">
        <f>+((+#REF!*4)*100)/#REF!</f>
        <v>#REF!</v>
      </c>
      <c r="H686" s="70" t="e">
        <f>+((+#REF!*4)*100)/#REF!</f>
        <v>#REF!</v>
      </c>
      <c r="I686" s="69"/>
      <c r="J686" s="167"/>
      <c r="K686" s="168"/>
      <c r="L686" s="168"/>
      <c r="M686" s="168"/>
      <c r="N686" s="169"/>
    </row>
    <row r="687" spans="2:14" ht="12.75">
      <c r="B687" s="177"/>
      <c r="D687" s="64"/>
      <c r="E687" s="70"/>
      <c r="F687" s="70" t="e">
        <f>+((+#REF!*4)*100)/#REF!</f>
        <v>#REF!</v>
      </c>
      <c r="G687" s="70" t="e">
        <f>+((+#REF!*4)*100)/#REF!</f>
        <v>#REF!</v>
      </c>
      <c r="H687" s="70" t="e">
        <f>+((+#REF!*4)*100)/#REF!</f>
        <v>#REF!</v>
      </c>
      <c r="I687" s="69"/>
      <c r="J687" s="167"/>
      <c r="K687" s="168"/>
      <c r="L687" s="168"/>
      <c r="M687" s="168"/>
      <c r="N687" s="169"/>
    </row>
    <row r="688" spans="2:14" ht="12.75">
      <c r="B688" s="177"/>
      <c r="D688" s="64"/>
      <c r="E688" s="70"/>
      <c r="F688" s="70" t="e">
        <f>+((+#REF!*4)*100)/#REF!</f>
        <v>#REF!</v>
      </c>
      <c r="G688" s="70" t="e">
        <f>+((+#REF!*4)*100)/#REF!</f>
        <v>#REF!</v>
      </c>
      <c r="H688" s="70" t="e">
        <f>+((+#REF!*4)*100)/#REF!</f>
        <v>#REF!</v>
      </c>
      <c r="I688" s="69"/>
      <c r="J688" s="167"/>
      <c r="K688" s="168"/>
      <c r="L688" s="168"/>
      <c r="M688" s="168"/>
      <c r="N688" s="169"/>
    </row>
    <row r="689" spans="2:14" ht="12.75">
      <c r="B689" s="177"/>
      <c r="D689" s="64"/>
      <c r="E689" s="70"/>
      <c r="F689" s="70" t="e">
        <f>+((+#REF!*4)*100)/#REF!</f>
        <v>#REF!</v>
      </c>
      <c r="G689" s="70" t="e">
        <f>+((+#REF!*4)*100)/#REF!</f>
        <v>#REF!</v>
      </c>
      <c r="H689" s="70" t="e">
        <f>+((+#REF!*4)*100)/#REF!</f>
        <v>#REF!</v>
      </c>
      <c r="I689" s="69"/>
      <c r="J689" s="167"/>
      <c r="K689" s="168"/>
      <c r="L689" s="168"/>
      <c r="M689" s="168"/>
      <c r="N689" s="169"/>
    </row>
    <row r="690" spans="2:14" ht="12.75">
      <c r="B690" s="177"/>
      <c r="D690" s="64"/>
      <c r="E690" s="70"/>
      <c r="F690" s="70" t="e">
        <f>+((+#REF!*4)*100)/#REF!</f>
        <v>#REF!</v>
      </c>
      <c r="G690" s="70" t="e">
        <f>+((+#REF!*4)*100)/#REF!</f>
        <v>#REF!</v>
      </c>
      <c r="H690" s="70" t="e">
        <f>+((+#REF!*4)*100)/#REF!</f>
        <v>#REF!</v>
      </c>
      <c r="I690" s="69"/>
      <c r="J690" s="167"/>
      <c r="K690" s="168"/>
      <c r="L690" s="168"/>
      <c r="M690" s="168"/>
      <c r="N690" s="169"/>
    </row>
    <row r="691" spans="2:14" ht="12.75">
      <c r="B691" s="177"/>
      <c r="D691" s="64"/>
      <c r="E691" s="70"/>
      <c r="F691" s="70" t="e">
        <f>+((+#REF!*4)*100)/#REF!</f>
        <v>#REF!</v>
      </c>
      <c r="G691" s="70" t="e">
        <f>+((+#REF!*4)*100)/#REF!</f>
        <v>#REF!</v>
      </c>
      <c r="H691" s="70" t="e">
        <f>+((+#REF!*4)*100)/#REF!</f>
        <v>#REF!</v>
      </c>
      <c r="I691" s="69"/>
      <c r="J691" s="167"/>
      <c r="K691" s="168"/>
      <c r="L691" s="168"/>
      <c r="M691" s="168"/>
      <c r="N691" s="169"/>
    </row>
    <row r="692" spans="2:14" ht="12.75">
      <c r="B692" s="177"/>
      <c r="D692" s="64"/>
      <c r="E692" s="70"/>
      <c r="F692" s="70" t="e">
        <f>+((+#REF!*4)*100)/#REF!</f>
        <v>#REF!</v>
      </c>
      <c r="G692" s="70" t="e">
        <f>+((+#REF!*4)*100)/#REF!</f>
        <v>#REF!</v>
      </c>
      <c r="H692" s="70" t="e">
        <f>+((+#REF!*4)*100)/#REF!</f>
        <v>#REF!</v>
      </c>
      <c r="I692" s="69"/>
      <c r="J692" s="167"/>
      <c r="K692" s="168"/>
      <c r="L692" s="168"/>
      <c r="M692" s="168"/>
      <c r="N692" s="169"/>
    </row>
    <row r="693" spans="2:14" ht="12.75">
      <c r="B693" s="177"/>
      <c r="D693" s="64"/>
      <c r="E693" s="70"/>
      <c r="F693" s="70" t="e">
        <f>+((+#REF!*4)*100)/#REF!</f>
        <v>#REF!</v>
      </c>
      <c r="G693" s="70" t="e">
        <f>+((+#REF!*4)*100)/#REF!</f>
        <v>#REF!</v>
      </c>
      <c r="H693" s="70" t="e">
        <f>+((+#REF!*4)*100)/#REF!</f>
        <v>#REF!</v>
      </c>
      <c r="I693" s="69"/>
      <c r="J693" s="167"/>
      <c r="K693" s="168"/>
      <c r="L693" s="168"/>
      <c r="M693" s="168"/>
      <c r="N693" s="169"/>
    </row>
    <row r="694" spans="2:14" ht="12.75">
      <c r="B694" s="177"/>
      <c r="D694" s="64"/>
      <c r="E694" s="70"/>
      <c r="F694" s="70" t="e">
        <f>+((+#REF!*4)*100)/#REF!</f>
        <v>#REF!</v>
      </c>
      <c r="G694" s="70" t="e">
        <f>+((+#REF!*4)*100)/#REF!</f>
        <v>#REF!</v>
      </c>
      <c r="H694" s="70" t="e">
        <f>+((+#REF!*4)*100)/#REF!</f>
        <v>#REF!</v>
      </c>
      <c r="I694" s="69"/>
      <c r="J694" s="167"/>
      <c r="K694" s="168"/>
      <c r="L694" s="168"/>
      <c r="M694" s="168"/>
      <c r="N694" s="169"/>
    </row>
    <row r="695" spans="2:14" ht="12.75">
      <c r="B695" s="177"/>
      <c r="D695" s="64"/>
      <c r="E695" s="70"/>
      <c r="F695" s="70" t="e">
        <f>+((+#REF!*4)*100)/#REF!</f>
        <v>#REF!</v>
      </c>
      <c r="G695" s="70" t="e">
        <f>+((+#REF!*4)*100)/#REF!</f>
        <v>#REF!</v>
      </c>
      <c r="H695" s="70" t="e">
        <f>+((+#REF!*4)*100)/#REF!</f>
        <v>#REF!</v>
      </c>
      <c r="I695" s="69"/>
      <c r="J695" s="167"/>
      <c r="K695" s="168"/>
      <c r="L695" s="168"/>
      <c r="M695" s="168"/>
      <c r="N695" s="169"/>
    </row>
    <row r="696" spans="2:14" ht="12.75">
      <c r="B696" s="177"/>
      <c r="D696" s="64"/>
      <c r="E696" s="70"/>
      <c r="F696" s="70" t="e">
        <f>+((+#REF!*4)*100)/#REF!</f>
        <v>#REF!</v>
      </c>
      <c r="G696" s="70" t="e">
        <f>+((+#REF!*4)*100)/#REF!</f>
        <v>#REF!</v>
      </c>
      <c r="H696" s="70" t="e">
        <f>+((+#REF!*4)*100)/#REF!</f>
        <v>#REF!</v>
      </c>
      <c r="I696" s="69"/>
      <c r="J696" s="167"/>
      <c r="K696" s="168"/>
      <c r="L696" s="168"/>
      <c r="M696" s="168"/>
      <c r="N696" s="169"/>
    </row>
    <row r="697" spans="2:14" ht="12.75">
      <c r="B697" s="177"/>
      <c r="D697" s="64"/>
      <c r="E697" s="70"/>
      <c r="F697" s="70" t="e">
        <f>+((+#REF!*4)*100)/#REF!</f>
        <v>#REF!</v>
      </c>
      <c r="G697" s="70" t="e">
        <f>+((+#REF!*4)*100)/#REF!</f>
        <v>#REF!</v>
      </c>
      <c r="H697" s="70" t="e">
        <f>+((+#REF!*4)*100)/#REF!</f>
        <v>#REF!</v>
      </c>
      <c r="I697" s="69"/>
      <c r="J697" s="167"/>
      <c r="K697" s="168"/>
      <c r="L697" s="168"/>
      <c r="M697" s="168"/>
      <c r="N697" s="169"/>
    </row>
    <row r="698" spans="2:14" ht="12.75">
      <c r="B698" s="177"/>
      <c r="D698" s="64"/>
      <c r="E698" s="70"/>
      <c r="F698" s="70" t="e">
        <f>+((+#REF!*4)*100)/#REF!</f>
        <v>#REF!</v>
      </c>
      <c r="G698" s="70" t="e">
        <f>+((+#REF!*4)*100)/#REF!</f>
        <v>#REF!</v>
      </c>
      <c r="H698" s="70" t="e">
        <f>+((+#REF!*4)*100)/#REF!</f>
        <v>#REF!</v>
      </c>
      <c r="I698" s="69"/>
      <c r="J698" s="167"/>
      <c r="K698" s="168"/>
      <c r="L698" s="168"/>
      <c r="M698" s="168"/>
      <c r="N698" s="169"/>
    </row>
    <row r="699" spans="2:14" ht="12.75">
      <c r="B699" s="177"/>
      <c r="D699" s="64"/>
      <c r="E699" s="70"/>
      <c r="F699" s="70" t="e">
        <f>+((+#REF!*4)*100)/#REF!</f>
        <v>#REF!</v>
      </c>
      <c r="G699" s="70" t="e">
        <f>+((+#REF!*4)*100)/#REF!</f>
        <v>#REF!</v>
      </c>
      <c r="H699" s="70" t="e">
        <f>+((+#REF!*4)*100)/#REF!</f>
        <v>#REF!</v>
      </c>
      <c r="I699" s="69"/>
      <c r="J699" s="167"/>
      <c r="K699" s="168"/>
      <c r="L699" s="168"/>
      <c r="M699" s="168"/>
      <c r="N699" s="169"/>
    </row>
    <row r="700" spans="2:14" ht="12.75">
      <c r="B700" s="177"/>
      <c r="D700" s="64"/>
      <c r="E700" s="70"/>
      <c r="F700" s="68"/>
      <c r="G700" s="68"/>
      <c r="H700" s="68"/>
      <c r="I700" s="69"/>
      <c r="J700" s="167"/>
      <c r="K700" s="168"/>
      <c r="L700" s="168"/>
      <c r="M700" s="168"/>
      <c r="N700" s="169"/>
    </row>
    <row r="701" spans="2:14" ht="12.75">
      <c r="B701" s="178"/>
      <c r="D701" s="71"/>
      <c r="E701" s="72"/>
      <c r="F701" s="73" t="e">
        <f>SUM(F682:F699)</f>
        <v>#REF!</v>
      </c>
      <c r="G701" s="73" t="e">
        <f>SUM(G682:G699)</f>
        <v>#REF!</v>
      </c>
      <c r="H701" s="73" t="e">
        <f>SUM(H682:H699)</f>
        <v>#REF!</v>
      </c>
      <c r="I701" s="69"/>
      <c r="J701" s="170"/>
      <c r="K701" s="171"/>
      <c r="L701" s="171"/>
      <c r="M701" s="171"/>
      <c r="N701" s="172"/>
    </row>
  </sheetData>
  <sheetProtection/>
  <mergeCells count="168">
    <mergeCell ref="A654:A655"/>
    <mergeCell ref="A679:A680"/>
    <mergeCell ref="A456:A457"/>
    <mergeCell ref="A481:A482"/>
    <mergeCell ref="A506:A507"/>
    <mergeCell ref="A531:A532"/>
    <mergeCell ref="A556:A557"/>
    <mergeCell ref="A581:A582"/>
    <mergeCell ref="A605:A606"/>
    <mergeCell ref="A630:A631"/>
    <mergeCell ref="A231:A232"/>
    <mergeCell ref="A256:A257"/>
    <mergeCell ref="A281:A282"/>
    <mergeCell ref="A306:A307"/>
    <mergeCell ref="A331:A332"/>
    <mergeCell ref="A356:A357"/>
    <mergeCell ref="A381:A382"/>
    <mergeCell ref="A406:A407"/>
    <mergeCell ref="A431:A432"/>
    <mergeCell ref="A6:A7"/>
    <mergeCell ref="A31:A32"/>
    <mergeCell ref="A56:A57"/>
    <mergeCell ref="A81:A82"/>
    <mergeCell ref="A106:A107"/>
    <mergeCell ref="A131:A132"/>
    <mergeCell ref="A156:A157"/>
    <mergeCell ref="A181:A182"/>
    <mergeCell ref="A206:A207"/>
    <mergeCell ref="B33:B53"/>
    <mergeCell ref="J33:N53"/>
    <mergeCell ref="B56:B57"/>
    <mergeCell ref="D56:D57"/>
    <mergeCell ref="J56:N57"/>
    <mergeCell ref="B58:B78"/>
    <mergeCell ref="J58:N78"/>
    <mergeCell ref="B108:B128"/>
    <mergeCell ref="B6:B7"/>
    <mergeCell ref="D6:D7"/>
    <mergeCell ref="J6:N7"/>
    <mergeCell ref="B8:B28"/>
    <mergeCell ref="J8:N28"/>
    <mergeCell ref="B31:B32"/>
    <mergeCell ref="D31:D32"/>
    <mergeCell ref="J31:N32"/>
    <mergeCell ref="J108:N128"/>
    <mergeCell ref="B131:B132"/>
    <mergeCell ref="D131:D132"/>
    <mergeCell ref="J131:N132"/>
    <mergeCell ref="B133:B153"/>
    <mergeCell ref="J133:N153"/>
    <mergeCell ref="B81:B82"/>
    <mergeCell ref="D81:D82"/>
    <mergeCell ref="J81:N82"/>
    <mergeCell ref="B83:B103"/>
    <mergeCell ref="J83:N103"/>
    <mergeCell ref="B106:B107"/>
    <mergeCell ref="D106:D107"/>
    <mergeCell ref="J106:N107"/>
    <mergeCell ref="B183:B203"/>
    <mergeCell ref="J183:N203"/>
    <mergeCell ref="B206:B207"/>
    <mergeCell ref="D206:D207"/>
    <mergeCell ref="J206:N207"/>
    <mergeCell ref="B208:B228"/>
    <mergeCell ref="J208:N228"/>
    <mergeCell ref="B156:B157"/>
    <mergeCell ref="D156:D157"/>
    <mergeCell ref="J156:N157"/>
    <mergeCell ref="B158:B178"/>
    <mergeCell ref="J158:N178"/>
    <mergeCell ref="B181:B182"/>
    <mergeCell ref="D181:D182"/>
    <mergeCell ref="J181:N182"/>
    <mergeCell ref="B258:B278"/>
    <mergeCell ref="J258:N278"/>
    <mergeCell ref="B281:B282"/>
    <mergeCell ref="D281:D282"/>
    <mergeCell ref="J281:N282"/>
    <mergeCell ref="B283:B303"/>
    <mergeCell ref="J283:N303"/>
    <mergeCell ref="B231:B232"/>
    <mergeCell ref="D231:D232"/>
    <mergeCell ref="J231:N232"/>
    <mergeCell ref="B233:B253"/>
    <mergeCell ref="J233:N253"/>
    <mergeCell ref="B256:B257"/>
    <mergeCell ref="D256:D257"/>
    <mergeCell ref="J256:N257"/>
    <mergeCell ref="B333:B353"/>
    <mergeCell ref="J333:N353"/>
    <mergeCell ref="B356:B357"/>
    <mergeCell ref="D356:D357"/>
    <mergeCell ref="J356:N357"/>
    <mergeCell ref="B358:B378"/>
    <mergeCell ref="J358:N378"/>
    <mergeCell ref="B306:B307"/>
    <mergeCell ref="D306:D307"/>
    <mergeCell ref="J306:N307"/>
    <mergeCell ref="B308:B328"/>
    <mergeCell ref="J308:N328"/>
    <mergeCell ref="B331:B332"/>
    <mergeCell ref="D331:D332"/>
    <mergeCell ref="J331:N332"/>
    <mergeCell ref="B408:B428"/>
    <mergeCell ref="J408:N428"/>
    <mergeCell ref="B431:B432"/>
    <mergeCell ref="D431:D432"/>
    <mergeCell ref="J431:N432"/>
    <mergeCell ref="B433:B453"/>
    <mergeCell ref="J433:N453"/>
    <mergeCell ref="B381:B382"/>
    <mergeCell ref="D381:D382"/>
    <mergeCell ref="J381:N382"/>
    <mergeCell ref="B383:B403"/>
    <mergeCell ref="J383:N403"/>
    <mergeCell ref="B406:B407"/>
    <mergeCell ref="D406:D407"/>
    <mergeCell ref="J406:N407"/>
    <mergeCell ref="B483:B503"/>
    <mergeCell ref="J483:N503"/>
    <mergeCell ref="B506:B507"/>
    <mergeCell ref="D506:D507"/>
    <mergeCell ref="J506:N507"/>
    <mergeCell ref="B508:B528"/>
    <mergeCell ref="J508:N528"/>
    <mergeCell ref="B456:B457"/>
    <mergeCell ref="D456:D457"/>
    <mergeCell ref="J456:N457"/>
    <mergeCell ref="B458:B478"/>
    <mergeCell ref="J458:N478"/>
    <mergeCell ref="B481:B482"/>
    <mergeCell ref="D481:D482"/>
    <mergeCell ref="J481:N482"/>
    <mergeCell ref="B558:B578"/>
    <mergeCell ref="J558:N578"/>
    <mergeCell ref="B581:B582"/>
    <mergeCell ref="D581:D582"/>
    <mergeCell ref="J581:N582"/>
    <mergeCell ref="B583:B603"/>
    <mergeCell ref="J583:N603"/>
    <mergeCell ref="B531:B532"/>
    <mergeCell ref="D531:D532"/>
    <mergeCell ref="J531:N532"/>
    <mergeCell ref="B533:B553"/>
    <mergeCell ref="J533:N553"/>
    <mergeCell ref="B556:B557"/>
    <mergeCell ref="D556:D557"/>
    <mergeCell ref="J556:N557"/>
    <mergeCell ref="B679:B680"/>
    <mergeCell ref="D679:D680"/>
    <mergeCell ref="J679:N680"/>
    <mergeCell ref="B607:B627"/>
    <mergeCell ref="J607:N627"/>
    <mergeCell ref="B630:B631"/>
    <mergeCell ref="D630:D631"/>
    <mergeCell ref="J630:N631"/>
    <mergeCell ref="B632:B652"/>
    <mergeCell ref="J632:N652"/>
    <mergeCell ref="B681:B701"/>
    <mergeCell ref="J681:N701"/>
    <mergeCell ref="B654:B655"/>
    <mergeCell ref="D654:D655"/>
    <mergeCell ref="J654:N655"/>
    <mergeCell ref="B605:B606"/>
    <mergeCell ref="D605:D606"/>
    <mergeCell ref="J605:N606"/>
    <mergeCell ref="B656:B676"/>
    <mergeCell ref="J656:N6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N228"/>
  <sheetViews>
    <sheetView zoomScalePageLayoutView="0" workbookViewId="0" topLeftCell="A205">
      <selection activeCell="B243" sqref="B243"/>
    </sheetView>
  </sheetViews>
  <sheetFormatPr defaultColWidth="9.140625" defaultRowHeight="12.75"/>
  <cols>
    <col min="1" max="1" width="9.140625" style="63" customWidth="1"/>
    <col min="2" max="2" width="24.421875" style="0" customWidth="1"/>
    <col min="3" max="3" width="1.1484375" style="0" customWidth="1"/>
    <col min="4" max="4" width="32.57421875" style="0" customWidth="1"/>
    <col min="5" max="5" width="10.57421875" style="0" customWidth="1"/>
    <col min="6" max="8" width="0" style="0" hidden="1" customWidth="1"/>
    <col min="9" max="9" width="1.421875" style="0" customWidth="1"/>
    <col min="10" max="12" width="9.57421875" style="0" customWidth="1"/>
    <col min="13" max="13" width="10.00390625" style="0" customWidth="1"/>
    <col min="14" max="14" width="9.8515625" style="0" customWidth="1"/>
  </cols>
  <sheetData>
    <row r="4" ht="12.75">
      <c r="D4" s="87" t="s">
        <v>364</v>
      </c>
    </row>
    <row r="6" spans="1:14" ht="12.75">
      <c r="A6" s="173" t="s">
        <v>359</v>
      </c>
      <c r="B6" s="173" t="s">
        <v>360</v>
      </c>
      <c r="C6" s="88"/>
      <c r="D6" s="175" t="s">
        <v>105</v>
      </c>
      <c r="E6" s="89" t="s">
        <v>106</v>
      </c>
      <c r="F6" s="89" t="s">
        <v>107</v>
      </c>
      <c r="G6" s="89" t="s">
        <v>108</v>
      </c>
      <c r="H6" s="89" t="s">
        <v>109</v>
      </c>
      <c r="I6" s="90"/>
      <c r="J6" s="175" t="s">
        <v>110</v>
      </c>
      <c r="K6" s="175"/>
      <c r="L6" s="175"/>
      <c r="M6" s="175"/>
      <c r="N6" s="175"/>
    </row>
    <row r="7" spans="1:14" ht="12.75">
      <c r="A7" s="174"/>
      <c r="B7" s="174"/>
      <c r="C7" s="88"/>
      <c r="D7" s="174"/>
      <c r="E7" s="91" t="s">
        <v>111</v>
      </c>
      <c r="F7" s="92"/>
      <c r="G7" s="92"/>
      <c r="H7" s="92"/>
      <c r="I7" s="93"/>
      <c r="J7" s="174"/>
      <c r="K7" s="174"/>
      <c r="L7" s="174"/>
      <c r="M7" s="174"/>
      <c r="N7" s="174"/>
    </row>
    <row r="8" spans="1:14" ht="12.75">
      <c r="A8" s="63">
        <v>1</v>
      </c>
      <c r="B8" s="192" t="s">
        <v>316</v>
      </c>
      <c r="C8" s="63"/>
      <c r="D8" s="64" t="s">
        <v>317</v>
      </c>
      <c r="E8" s="79">
        <v>120</v>
      </c>
      <c r="F8" s="66" t="s">
        <v>113</v>
      </c>
      <c r="G8" s="66" t="s">
        <v>113</v>
      </c>
      <c r="H8" s="66" t="s">
        <v>113</v>
      </c>
      <c r="I8" s="67"/>
      <c r="J8" s="164" t="s">
        <v>521</v>
      </c>
      <c r="K8" s="165"/>
      <c r="L8" s="165"/>
      <c r="M8" s="165"/>
      <c r="N8" s="166"/>
    </row>
    <row r="9" spans="2:14" ht="12.75">
      <c r="B9" s="193"/>
      <c r="D9" s="64" t="s">
        <v>318</v>
      </c>
      <c r="E9" s="195">
        <v>150</v>
      </c>
      <c r="F9" s="68" t="e">
        <f>+((+#REF!*4)*100)/#REF!</f>
        <v>#REF!</v>
      </c>
      <c r="G9" s="68" t="e">
        <f>+((+#REF!*4)*100)/#REF!</f>
        <v>#REF!</v>
      </c>
      <c r="H9" s="68" t="e">
        <f>+((+#REF!*4)*100)/#REF!</f>
        <v>#REF!</v>
      </c>
      <c r="I9" s="69"/>
      <c r="J9" s="167"/>
      <c r="K9" s="168"/>
      <c r="L9" s="168"/>
      <c r="M9" s="168"/>
      <c r="N9" s="169"/>
    </row>
    <row r="10" spans="2:14" ht="12.75">
      <c r="B10" s="193"/>
      <c r="D10" s="64" t="s">
        <v>520</v>
      </c>
      <c r="E10" s="196"/>
      <c r="F10" s="68"/>
      <c r="G10" s="68"/>
      <c r="H10" s="68"/>
      <c r="I10" s="69"/>
      <c r="J10" s="167"/>
      <c r="K10" s="168"/>
      <c r="L10" s="168"/>
      <c r="M10" s="168"/>
      <c r="N10" s="169"/>
    </row>
    <row r="11" spans="2:14" ht="12.75">
      <c r="B11" s="193"/>
      <c r="D11" s="64" t="s">
        <v>319</v>
      </c>
      <c r="E11" s="197"/>
      <c r="F11" s="70" t="e">
        <f>+((+#REF!*4)*100)/#REF!</f>
        <v>#REF!</v>
      </c>
      <c r="G11" s="70" t="e">
        <f>+((+#REF!*4)*100)/#REF!</f>
        <v>#REF!</v>
      </c>
      <c r="H11" s="70" t="e">
        <f>+((+#REF!*4)*100)/#REF!</f>
        <v>#REF!</v>
      </c>
      <c r="I11" s="69"/>
      <c r="J11" s="167"/>
      <c r="K11" s="168"/>
      <c r="L11" s="168"/>
      <c r="M11" s="168"/>
      <c r="N11" s="169"/>
    </row>
    <row r="12" spans="2:14" ht="12.75">
      <c r="B12" s="193"/>
      <c r="D12" s="64" t="s">
        <v>320</v>
      </c>
      <c r="E12" s="198">
        <v>160</v>
      </c>
      <c r="F12" s="70" t="e">
        <f>+((+#REF!*4)*100)/#REF!</f>
        <v>#REF!</v>
      </c>
      <c r="G12" s="70" t="e">
        <f>+((+#REF!*4)*100)/#REF!</f>
        <v>#REF!</v>
      </c>
      <c r="H12" s="70" t="e">
        <f>+((+#REF!*4)*100)/#REF!</f>
        <v>#REF!</v>
      </c>
      <c r="I12" s="69"/>
      <c r="J12" s="167"/>
      <c r="K12" s="168"/>
      <c r="L12" s="168"/>
      <c r="M12" s="168"/>
      <c r="N12" s="169"/>
    </row>
    <row r="13" spans="2:14" ht="12.75">
      <c r="B13" s="193"/>
      <c r="D13" s="64" t="s">
        <v>321</v>
      </c>
      <c r="E13" s="199"/>
      <c r="F13" s="70" t="e">
        <f>+((+#REF!*4)*100)/#REF!</f>
        <v>#REF!</v>
      </c>
      <c r="G13" s="70" t="e">
        <f>+((+#REF!*4)*100)/#REF!</f>
        <v>#REF!</v>
      </c>
      <c r="H13" s="70" t="e">
        <f>+((+#REF!*4)*100)/#REF!</f>
        <v>#REF!</v>
      </c>
      <c r="I13" s="69"/>
      <c r="J13" s="167"/>
      <c r="K13" s="168"/>
      <c r="L13" s="168"/>
      <c r="M13" s="168"/>
      <c r="N13" s="169"/>
    </row>
    <row r="14" spans="2:14" ht="12.75">
      <c r="B14" s="193"/>
      <c r="D14" s="74" t="s">
        <v>324</v>
      </c>
      <c r="E14" s="189">
        <v>170</v>
      </c>
      <c r="F14" s="70" t="e">
        <f>+((+#REF!*4)*100)/#REF!</f>
        <v>#REF!</v>
      </c>
      <c r="G14" s="70" t="e">
        <f>+((+#REF!*4)*100)/#REF!</f>
        <v>#REF!</v>
      </c>
      <c r="H14" s="70" t="e">
        <f>+((+#REF!*4)*100)/#REF!</f>
        <v>#REF!</v>
      </c>
      <c r="I14" s="69"/>
      <c r="J14" s="167"/>
      <c r="K14" s="168"/>
      <c r="L14" s="168"/>
      <c r="M14" s="168"/>
      <c r="N14" s="169"/>
    </row>
    <row r="15" spans="2:14" ht="12.75">
      <c r="B15" s="193"/>
      <c r="D15" s="74" t="s">
        <v>322</v>
      </c>
      <c r="E15" s="190"/>
      <c r="F15" s="70"/>
      <c r="G15" s="70"/>
      <c r="H15" s="70"/>
      <c r="I15" s="69"/>
      <c r="J15" s="167"/>
      <c r="K15" s="168"/>
      <c r="L15" s="168"/>
      <c r="M15" s="168"/>
      <c r="N15" s="169"/>
    </row>
    <row r="16" spans="2:14" ht="12.75">
      <c r="B16" s="193"/>
      <c r="D16" s="74" t="s">
        <v>323</v>
      </c>
      <c r="E16" s="190"/>
      <c r="F16" s="70"/>
      <c r="G16" s="70"/>
      <c r="H16" s="70"/>
      <c r="I16" s="69"/>
      <c r="J16" s="167"/>
      <c r="K16" s="168"/>
      <c r="L16" s="168"/>
      <c r="M16" s="168"/>
      <c r="N16" s="169"/>
    </row>
    <row r="17" spans="2:14" ht="12.75">
      <c r="B17" s="193"/>
      <c r="D17" s="74" t="s">
        <v>325</v>
      </c>
      <c r="E17" s="190"/>
      <c r="F17" s="70" t="e">
        <f>+((+#REF!*4)*100)/#REF!</f>
        <v>#REF!</v>
      </c>
      <c r="G17" s="70" t="e">
        <f>+((+#REF!*4)*100)/#REF!</f>
        <v>#REF!</v>
      </c>
      <c r="H17" s="70" t="e">
        <f>+((+#REF!*4)*100)/#REF!</f>
        <v>#REF!</v>
      </c>
      <c r="I17" s="69"/>
      <c r="J17" s="167"/>
      <c r="K17" s="168"/>
      <c r="L17" s="168"/>
      <c r="M17" s="168"/>
      <c r="N17" s="169"/>
    </row>
    <row r="18" spans="2:14" ht="12.75">
      <c r="B18" s="193"/>
      <c r="D18" s="74" t="s">
        <v>326</v>
      </c>
      <c r="E18" s="190"/>
      <c r="F18" s="70" t="e">
        <f>+((+#REF!*4)*100)/#REF!</f>
        <v>#REF!</v>
      </c>
      <c r="G18" s="70" t="e">
        <f>+((+#REF!*4)*100)/#REF!</f>
        <v>#REF!</v>
      </c>
      <c r="H18" s="70" t="e">
        <f>+((+#REF!*4)*100)/#REF!</f>
        <v>#REF!</v>
      </c>
      <c r="I18" s="69"/>
      <c r="J18" s="167"/>
      <c r="K18" s="168"/>
      <c r="L18" s="168"/>
      <c r="M18" s="168"/>
      <c r="N18" s="169"/>
    </row>
    <row r="19" spans="2:14" ht="12.75">
      <c r="B19" s="193"/>
      <c r="D19" s="74" t="s">
        <v>327</v>
      </c>
      <c r="E19" s="190"/>
      <c r="F19" s="70" t="e">
        <f>+((+#REF!*4)*100)/#REF!</f>
        <v>#REF!</v>
      </c>
      <c r="G19" s="70" t="e">
        <f>+((+#REF!*4)*100)/#REF!</f>
        <v>#REF!</v>
      </c>
      <c r="H19" s="70" t="e">
        <f>+((+#REF!*4)*100)/#REF!</f>
        <v>#REF!</v>
      </c>
      <c r="I19" s="69"/>
      <c r="J19" s="167"/>
      <c r="K19" s="168"/>
      <c r="L19" s="168"/>
      <c r="M19" s="168"/>
      <c r="N19" s="169"/>
    </row>
    <row r="20" spans="2:14" ht="12.75">
      <c r="B20" s="193"/>
      <c r="D20" s="74" t="s">
        <v>328</v>
      </c>
      <c r="E20" s="191"/>
      <c r="F20" s="70" t="e">
        <f>+((+#REF!*4)*100)/#REF!</f>
        <v>#REF!</v>
      </c>
      <c r="G20" s="70" t="e">
        <f>+((+#REF!*4)*100)/#REF!</f>
        <v>#REF!</v>
      </c>
      <c r="H20" s="70" t="e">
        <f>+((+#REF!*4)*100)/#REF!</f>
        <v>#REF!</v>
      </c>
      <c r="I20" s="69"/>
      <c r="J20" s="167"/>
      <c r="K20" s="168"/>
      <c r="L20" s="168"/>
      <c r="M20" s="168"/>
      <c r="N20" s="169"/>
    </row>
    <row r="21" spans="2:14" ht="12.75">
      <c r="B21" s="193"/>
      <c r="D21" s="74" t="s">
        <v>329</v>
      </c>
      <c r="E21" s="195">
        <v>180</v>
      </c>
      <c r="F21" s="70" t="e">
        <f>+((+#REF!*4)*100)/#REF!</f>
        <v>#REF!</v>
      </c>
      <c r="G21" s="70" t="e">
        <f>+((+#REF!*4)*100)/#REF!</f>
        <v>#REF!</v>
      </c>
      <c r="H21" s="70" t="e">
        <f>+((+#REF!*4)*100)/#REF!</f>
        <v>#REF!</v>
      </c>
      <c r="I21" s="69"/>
      <c r="J21" s="167"/>
      <c r="K21" s="168"/>
      <c r="L21" s="168"/>
      <c r="M21" s="168"/>
      <c r="N21" s="169"/>
    </row>
    <row r="22" spans="2:14" ht="12.75">
      <c r="B22" s="193"/>
      <c r="D22" s="74" t="s">
        <v>330</v>
      </c>
      <c r="E22" s="196"/>
      <c r="F22" s="70" t="e">
        <f>+((+#REF!*4)*100)/#REF!</f>
        <v>#REF!</v>
      </c>
      <c r="G22" s="70" t="e">
        <f>+((+#REF!*4)*100)/#REF!</f>
        <v>#REF!</v>
      </c>
      <c r="H22" s="70" t="e">
        <f>+((+#REF!*4)*100)/#REF!</f>
        <v>#REF!</v>
      </c>
      <c r="I22" s="69"/>
      <c r="J22" s="167"/>
      <c r="K22" s="168"/>
      <c r="L22" s="168"/>
      <c r="M22" s="168"/>
      <c r="N22" s="169"/>
    </row>
    <row r="23" spans="2:14" ht="12.75">
      <c r="B23" s="193"/>
      <c r="D23" s="74" t="s">
        <v>331</v>
      </c>
      <c r="E23" s="196"/>
      <c r="F23" s="70" t="e">
        <f>+((+#REF!*4)*100)/#REF!</f>
        <v>#REF!</v>
      </c>
      <c r="G23" s="70" t="e">
        <f>+((+#REF!*4)*100)/#REF!</f>
        <v>#REF!</v>
      </c>
      <c r="H23" s="70" t="e">
        <f>+((+#REF!*4)*100)/#REF!</f>
        <v>#REF!</v>
      </c>
      <c r="I23" s="69"/>
      <c r="J23" s="167"/>
      <c r="K23" s="168"/>
      <c r="L23" s="168"/>
      <c r="M23" s="168"/>
      <c r="N23" s="169"/>
    </row>
    <row r="24" spans="2:14" ht="12.75">
      <c r="B24" s="193"/>
      <c r="D24" s="74" t="s">
        <v>332</v>
      </c>
      <c r="E24" s="197"/>
      <c r="F24" s="70" t="e">
        <f>+((+#REF!*4)*100)/#REF!</f>
        <v>#REF!</v>
      </c>
      <c r="G24" s="70" t="e">
        <f>+((+#REF!*4)*100)/#REF!</f>
        <v>#REF!</v>
      </c>
      <c r="H24" s="70" t="e">
        <f>+((+#REF!*4)*100)/#REF!</f>
        <v>#REF!</v>
      </c>
      <c r="I24" s="69"/>
      <c r="J24" s="167"/>
      <c r="K24" s="168"/>
      <c r="L24" s="168"/>
      <c r="M24" s="168"/>
      <c r="N24" s="169"/>
    </row>
    <row r="25" spans="2:14" ht="12.75">
      <c r="B25" s="193"/>
      <c r="D25" s="74" t="s">
        <v>333</v>
      </c>
      <c r="E25" s="70">
        <v>220</v>
      </c>
      <c r="F25" s="70" t="e">
        <f>+((+#REF!*4)*100)/#REF!</f>
        <v>#REF!</v>
      </c>
      <c r="G25" s="70" t="e">
        <f>+((+#REF!*4)*100)/#REF!</f>
        <v>#REF!</v>
      </c>
      <c r="H25" s="70" t="e">
        <f>+((+#REF!*4)*100)/#REF!</f>
        <v>#REF!</v>
      </c>
      <c r="I25" s="69"/>
      <c r="J25" s="167"/>
      <c r="K25" s="168"/>
      <c r="L25" s="168"/>
      <c r="M25" s="168"/>
      <c r="N25" s="169"/>
    </row>
    <row r="26" spans="2:14" ht="12.75">
      <c r="B26" s="193"/>
      <c r="D26" s="74" t="s">
        <v>334</v>
      </c>
      <c r="E26" s="70">
        <v>240</v>
      </c>
      <c r="F26" s="70" t="e">
        <f>+((+#REF!*4)*100)/#REF!</f>
        <v>#REF!</v>
      </c>
      <c r="G26" s="70" t="e">
        <f>+((+#REF!*4)*100)/#REF!</f>
        <v>#REF!</v>
      </c>
      <c r="H26" s="70" t="e">
        <f>+((+#REF!*4)*100)/#REF!</f>
        <v>#REF!</v>
      </c>
      <c r="I26" s="69"/>
      <c r="J26" s="167"/>
      <c r="K26" s="168"/>
      <c r="L26" s="168"/>
      <c r="M26" s="168"/>
      <c r="N26" s="169"/>
    </row>
    <row r="27" spans="2:14" ht="12.75">
      <c r="B27" s="193"/>
      <c r="D27" s="74" t="s">
        <v>335</v>
      </c>
      <c r="E27" s="70">
        <v>250</v>
      </c>
      <c r="F27" s="70" t="e">
        <f>+((+#REF!*4)*100)/#REF!</f>
        <v>#REF!</v>
      </c>
      <c r="G27" s="70" t="e">
        <f>+((+#REF!*4)*100)/#REF!</f>
        <v>#REF!</v>
      </c>
      <c r="H27" s="70" t="e">
        <f>+((+#REF!*4)*100)/#REF!</f>
        <v>#REF!</v>
      </c>
      <c r="I27" s="69"/>
      <c r="J27" s="167"/>
      <c r="K27" s="168"/>
      <c r="L27" s="168"/>
      <c r="M27" s="168"/>
      <c r="N27" s="169"/>
    </row>
    <row r="28" spans="2:14" ht="12.75">
      <c r="B28" s="193"/>
      <c r="D28" s="64"/>
      <c r="E28" s="70"/>
      <c r="F28" s="68"/>
      <c r="G28" s="68"/>
      <c r="H28" s="68"/>
      <c r="I28" s="69"/>
      <c r="J28" s="167"/>
      <c r="K28" s="168"/>
      <c r="L28" s="168"/>
      <c r="M28" s="168"/>
      <c r="N28" s="169"/>
    </row>
    <row r="29" spans="2:14" ht="12.75">
      <c r="B29" s="194"/>
      <c r="D29" s="71"/>
      <c r="E29" s="72"/>
      <c r="F29" s="73" t="e">
        <f>SUM(F9:F27)</f>
        <v>#REF!</v>
      </c>
      <c r="G29" s="73" t="e">
        <f>SUM(G9:G27)</f>
        <v>#REF!</v>
      </c>
      <c r="H29" s="73" t="e">
        <f>SUM(H9:H27)</f>
        <v>#REF!</v>
      </c>
      <c r="I29" s="69"/>
      <c r="J29" s="170"/>
      <c r="K29" s="171"/>
      <c r="L29" s="171"/>
      <c r="M29" s="171"/>
      <c r="N29" s="172"/>
    </row>
    <row r="30" spans="2:14" ht="12.75">
      <c r="B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2:14" ht="12.75">
      <c r="B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1:14" ht="12.75">
      <c r="A32" s="173" t="s">
        <v>359</v>
      </c>
      <c r="B32" s="173" t="s">
        <v>360</v>
      </c>
      <c r="C32" s="88"/>
      <c r="D32" s="175" t="s">
        <v>105</v>
      </c>
      <c r="E32" s="89" t="s">
        <v>106</v>
      </c>
      <c r="F32" s="89" t="s">
        <v>107</v>
      </c>
      <c r="G32" s="89" t="s">
        <v>108</v>
      </c>
      <c r="H32" s="89" t="s">
        <v>109</v>
      </c>
      <c r="I32" s="90"/>
      <c r="J32" s="175" t="s">
        <v>110</v>
      </c>
      <c r="K32" s="175"/>
      <c r="L32" s="175"/>
      <c r="M32" s="175"/>
      <c r="N32" s="175"/>
    </row>
    <row r="33" spans="1:14" ht="12.75">
      <c r="A33" s="174"/>
      <c r="B33" s="174"/>
      <c r="C33" s="88"/>
      <c r="D33" s="174"/>
      <c r="E33" s="91" t="s">
        <v>111</v>
      </c>
      <c r="F33" s="92"/>
      <c r="G33" s="92"/>
      <c r="H33" s="92"/>
      <c r="I33" s="93"/>
      <c r="J33" s="174"/>
      <c r="K33" s="174"/>
      <c r="L33" s="174"/>
      <c r="M33" s="174"/>
      <c r="N33" s="174"/>
    </row>
    <row r="34" spans="1:14" ht="12.75">
      <c r="A34" s="63">
        <v>2</v>
      </c>
      <c r="B34" s="192" t="s">
        <v>336</v>
      </c>
      <c r="C34" s="63"/>
      <c r="D34" s="64" t="s">
        <v>337</v>
      </c>
      <c r="E34" s="65">
        <v>170</v>
      </c>
      <c r="F34" s="66"/>
      <c r="G34" s="66"/>
      <c r="H34" s="66"/>
      <c r="I34" s="67"/>
      <c r="J34" s="164" t="s">
        <v>522</v>
      </c>
      <c r="K34" s="165"/>
      <c r="L34" s="165"/>
      <c r="M34" s="165"/>
      <c r="N34" s="166"/>
    </row>
    <row r="35" spans="2:14" ht="12.75">
      <c r="B35" s="193"/>
      <c r="D35" s="64" t="s">
        <v>338</v>
      </c>
      <c r="E35" s="84" t="s">
        <v>170</v>
      </c>
      <c r="F35" s="68"/>
      <c r="G35" s="68"/>
      <c r="H35" s="68"/>
      <c r="I35" s="69"/>
      <c r="J35" s="167"/>
      <c r="K35" s="168"/>
      <c r="L35" s="168"/>
      <c r="M35" s="168"/>
      <c r="N35" s="169"/>
    </row>
    <row r="36" spans="2:14" ht="12.75">
      <c r="B36" s="193"/>
      <c r="D36" s="64" t="s">
        <v>339</v>
      </c>
      <c r="E36" s="84" t="s">
        <v>170</v>
      </c>
      <c r="F36" s="70"/>
      <c r="G36" s="70"/>
      <c r="H36" s="70"/>
      <c r="I36" s="69"/>
      <c r="J36" s="167"/>
      <c r="K36" s="168"/>
      <c r="L36" s="168"/>
      <c r="M36" s="168"/>
      <c r="N36" s="169"/>
    </row>
    <row r="37" spans="2:14" ht="12.75">
      <c r="B37" s="193"/>
      <c r="D37" s="64"/>
      <c r="E37" s="65"/>
      <c r="F37" s="70"/>
      <c r="G37" s="70"/>
      <c r="H37" s="70"/>
      <c r="I37" s="69"/>
      <c r="J37" s="167"/>
      <c r="K37" s="168"/>
      <c r="L37" s="168"/>
      <c r="M37" s="168"/>
      <c r="N37" s="169"/>
    </row>
    <row r="38" spans="2:14" ht="12.75">
      <c r="B38" s="193"/>
      <c r="D38" s="64"/>
      <c r="E38" s="84"/>
      <c r="F38" s="70"/>
      <c r="G38" s="70"/>
      <c r="H38" s="70"/>
      <c r="I38" s="69"/>
      <c r="J38" s="167"/>
      <c r="K38" s="168"/>
      <c r="L38" s="168"/>
      <c r="M38" s="168"/>
      <c r="N38" s="169"/>
    </row>
    <row r="39" spans="2:14" ht="12.75">
      <c r="B39" s="193"/>
      <c r="D39" s="64"/>
      <c r="E39" s="84"/>
      <c r="F39" s="70"/>
      <c r="G39" s="70"/>
      <c r="H39" s="70"/>
      <c r="I39" s="69"/>
      <c r="J39" s="167"/>
      <c r="K39" s="168"/>
      <c r="L39" s="168"/>
      <c r="M39" s="168"/>
      <c r="N39" s="169"/>
    </row>
    <row r="40" spans="2:14" ht="12.75">
      <c r="B40" s="193"/>
      <c r="D40" s="64"/>
      <c r="E40" s="84"/>
      <c r="F40" s="70"/>
      <c r="G40" s="70"/>
      <c r="H40" s="70"/>
      <c r="I40" s="69"/>
      <c r="J40" s="167"/>
      <c r="K40" s="168"/>
      <c r="L40" s="168"/>
      <c r="M40" s="168"/>
      <c r="N40" s="169"/>
    </row>
    <row r="41" spans="2:14" ht="12.75">
      <c r="B41" s="193"/>
      <c r="D41" s="64"/>
      <c r="E41" s="84"/>
      <c r="F41" s="70"/>
      <c r="G41" s="70"/>
      <c r="H41" s="70"/>
      <c r="I41" s="69"/>
      <c r="J41" s="167"/>
      <c r="K41" s="168"/>
      <c r="L41" s="168"/>
      <c r="M41" s="168"/>
      <c r="N41" s="169"/>
    </row>
    <row r="42" spans="2:14" ht="12.75">
      <c r="B42" s="193"/>
      <c r="D42" s="64"/>
      <c r="E42" s="70"/>
      <c r="F42" s="70" t="e">
        <f>+((+#REF!*4)*100)/#REF!</f>
        <v>#REF!</v>
      </c>
      <c r="G42" s="70" t="e">
        <f>+((+#REF!*4)*100)/#REF!</f>
        <v>#REF!</v>
      </c>
      <c r="H42" s="70" t="e">
        <f>+((+#REF!*4)*100)/#REF!</f>
        <v>#REF!</v>
      </c>
      <c r="I42" s="69"/>
      <c r="J42" s="167"/>
      <c r="K42" s="168"/>
      <c r="L42" s="168"/>
      <c r="M42" s="168"/>
      <c r="N42" s="169"/>
    </row>
    <row r="43" spans="2:14" ht="12.75">
      <c r="B43" s="193"/>
      <c r="D43" s="64"/>
      <c r="E43" s="70"/>
      <c r="F43" s="70" t="e">
        <f>+((+#REF!*4)*100)/#REF!</f>
        <v>#REF!</v>
      </c>
      <c r="G43" s="70" t="e">
        <f>+((+#REF!*4)*100)/#REF!</f>
        <v>#REF!</v>
      </c>
      <c r="H43" s="70" t="e">
        <f>+((+#REF!*4)*100)/#REF!</f>
        <v>#REF!</v>
      </c>
      <c r="I43" s="69"/>
      <c r="J43" s="167"/>
      <c r="K43" s="168"/>
      <c r="L43" s="168"/>
      <c r="M43" s="168"/>
      <c r="N43" s="169"/>
    </row>
    <row r="44" spans="2:14" ht="12.75">
      <c r="B44" s="193"/>
      <c r="D44" s="64"/>
      <c r="E44" s="70"/>
      <c r="F44" s="70" t="e">
        <f>+((+#REF!*4)*100)/#REF!</f>
        <v>#REF!</v>
      </c>
      <c r="G44" s="70" t="e">
        <f>+((+#REF!*4)*100)/#REF!</f>
        <v>#REF!</v>
      </c>
      <c r="H44" s="70" t="e">
        <f>+((+#REF!*4)*100)/#REF!</f>
        <v>#REF!</v>
      </c>
      <c r="I44" s="69"/>
      <c r="J44" s="167"/>
      <c r="K44" s="168"/>
      <c r="L44" s="168"/>
      <c r="M44" s="168"/>
      <c r="N44" s="169"/>
    </row>
    <row r="45" spans="2:14" ht="12.75">
      <c r="B45" s="193"/>
      <c r="D45" s="64"/>
      <c r="E45" s="70"/>
      <c r="F45" s="70" t="e">
        <f>+((+#REF!*4)*100)/#REF!</f>
        <v>#REF!</v>
      </c>
      <c r="G45" s="70" t="e">
        <f>+((+#REF!*4)*100)/#REF!</f>
        <v>#REF!</v>
      </c>
      <c r="H45" s="70" t="e">
        <f>+((+#REF!*4)*100)/#REF!</f>
        <v>#REF!</v>
      </c>
      <c r="I45" s="69"/>
      <c r="J45" s="167"/>
      <c r="K45" s="168"/>
      <c r="L45" s="168"/>
      <c r="M45" s="168"/>
      <c r="N45" s="169"/>
    </row>
    <row r="46" spans="2:14" ht="12.75">
      <c r="B46" s="193"/>
      <c r="D46" s="64"/>
      <c r="E46" s="70"/>
      <c r="F46" s="70" t="e">
        <f>+((+#REF!*4)*100)/#REF!</f>
        <v>#REF!</v>
      </c>
      <c r="G46" s="70" t="e">
        <f>+((+#REF!*4)*100)/#REF!</f>
        <v>#REF!</v>
      </c>
      <c r="H46" s="70" t="e">
        <f>+((+#REF!*4)*100)/#REF!</f>
        <v>#REF!</v>
      </c>
      <c r="I46" s="69"/>
      <c r="J46" s="167"/>
      <c r="K46" s="168"/>
      <c r="L46" s="168"/>
      <c r="M46" s="168"/>
      <c r="N46" s="169"/>
    </row>
    <row r="47" spans="2:14" ht="12.75">
      <c r="B47" s="193"/>
      <c r="D47" s="64"/>
      <c r="E47" s="70"/>
      <c r="F47" s="70" t="e">
        <f>+((+#REF!*4)*100)/#REF!</f>
        <v>#REF!</v>
      </c>
      <c r="G47" s="70" t="e">
        <f>+((+#REF!*4)*100)/#REF!</f>
        <v>#REF!</v>
      </c>
      <c r="H47" s="70" t="e">
        <f>+((+#REF!*4)*100)/#REF!</f>
        <v>#REF!</v>
      </c>
      <c r="I47" s="69"/>
      <c r="J47" s="167"/>
      <c r="K47" s="168"/>
      <c r="L47" s="168"/>
      <c r="M47" s="168"/>
      <c r="N47" s="169"/>
    </row>
    <row r="48" spans="2:14" ht="12.75">
      <c r="B48" s="193"/>
      <c r="D48" s="64"/>
      <c r="E48" s="70"/>
      <c r="F48" s="70" t="e">
        <f>+((+#REF!*4)*100)/#REF!</f>
        <v>#REF!</v>
      </c>
      <c r="G48" s="70" t="e">
        <f>+((+#REF!*4)*100)/#REF!</f>
        <v>#REF!</v>
      </c>
      <c r="H48" s="70" t="e">
        <f>+((+#REF!*4)*100)/#REF!</f>
        <v>#REF!</v>
      </c>
      <c r="I48" s="69"/>
      <c r="J48" s="167"/>
      <c r="K48" s="168"/>
      <c r="L48" s="168"/>
      <c r="M48" s="168"/>
      <c r="N48" s="169"/>
    </row>
    <row r="49" spans="2:14" ht="12.75">
      <c r="B49" s="193"/>
      <c r="D49" s="64"/>
      <c r="E49" s="70"/>
      <c r="F49" s="70" t="e">
        <f>+((+#REF!*4)*100)/#REF!</f>
        <v>#REF!</v>
      </c>
      <c r="G49" s="70" t="e">
        <f>+((+#REF!*4)*100)/#REF!</f>
        <v>#REF!</v>
      </c>
      <c r="H49" s="70" t="e">
        <f>+((+#REF!*4)*100)/#REF!</f>
        <v>#REF!</v>
      </c>
      <c r="I49" s="69"/>
      <c r="J49" s="167"/>
      <c r="K49" s="168"/>
      <c r="L49" s="168"/>
      <c r="M49" s="168"/>
      <c r="N49" s="169"/>
    </row>
    <row r="50" spans="2:14" ht="12.75">
      <c r="B50" s="193"/>
      <c r="D50" s="64"/>
      <c r="E50" s="70"/>
      <c r="F50" s="70" t="e">
        <f>+((+#REF!*4)*100)/#REF!</f>
        <v>#REF!</v>
      </c>
      <c r="G50" s="70" t="e">
        <f>+((+#REF!*4)*100)/#REF!</f>
        <v>#REF!</v>
      </c>
      <c r="H50" s="70" t="e">
        <f>+((+#REF!*4)*100)/#REF!</f>
        <v>#REF!</v>
      </c>
      <c r="I50" s="69"/>
      <c r="J50" s="167"/>
      <c r="K50" s="168"/>
      <c r="L50" s="168"/>
      <c r="M50" s="168"/>
      <c r="N50" s="169"/>
    </row>
    <row r="51" spans="2:14" ht="12.75">
      <c r="B51" s="193"/>
      <c r="D51" s="64"/>
      <c r="E51" s="70"/>
      <c r="F51" s="70" t="e">
        <f>+((+#REF!*4)*100)/#REF!</f>
        <v>#REF!</v>
      </c>
      <c r="G51" s="70" t="e">
        <f>+((+#REF!*4)*100)/#REF!</f>
        <v>#REF!</v>
      </c>
      <c r="H51" s="70" t="e">
        <f>+((+#REF!*4)*100)/#REF!</f>
        <v>#REF!</v>
      </c>
      <c r="I51" s="69"/>
      <c r="J51" s="167"/>
      <c r="K51" s="168"/>
      <c r="L51" s="168"/>
      <c r="M51" s="168"/>
      <c r="N51" s="169"/>
    </row>
    <row r="52" spans="2:14" ht="12.75">
      <c r="B52" s="193"/>
      <c r="D52" s="64"/>
      <c r="E52" s="70"/>
      <c r="F52" s="70" t="e">
        <f>+((+#REF!*4)*100)/#REF!</f>
        <v>#REF!</v>
      </c>
      <c r="G52" s="70" t="e">
        <f>+((+#REF!*4)*100)/#REF!</f>
        <v>#REF!</v>
      </c>
      <c r="H52" s="70" t="e">
        <f>+((+#REF!*4)*100)/#REF!</f>
        <v>#REF!</v>
      </c>
      <c r="I52" s="69"/>
      <c r="J52" s="167"/>
      <c r="K52" s="168"/>
      <c r="L52" s="168"/>
      <c r="M52" s="168"/>
      <c r="N52" s="169"/>
    </row>
    <row r="53" spans="2:14" ht="12.75">
      <c r="B53" s="193"/>
      <c r="D53" s="64"/>
      <c r="E53" s="70"/>
      <c r="F53" s="68"/>
      <c r="G53" s="68"/>
      <c r="H53" s="68"/>
      <c r="I53" s="69"/>
      <c r="J53" s="167"/>
      <c r="K53" s="168"/>
      <c r="L53" s="168"/>
      <c r="M53" s="168"/>
      <c r="N53" s="169"/>
    </row>
    <row r="54" spans="2:14" ht="12.75">
      <c r="B54" s="194"/>
      <c r="D54" s="71"/>
      <c r="E54" s="72"/>
      <c r="F54" s="73" t="e">
        <f>SUM(F35:F52)</f>
        <v>#REF!</v>
      </c>
      <c r="G54" s="73" t="e">
        <f>SUM(G35:G52)</f>
        <v>#REF!</v>
      </c>
      <c r="H54" s="73" t="e">
        <f>SUM(H35:H52)</f>
        <v>#REF!</v>
      </c>
      <c r="I54" s="69"/>
      <c r="J54" s="170"/>
      <c r="K54" s="171"/>
      <c r="L54" s="171"/>
      <c r="M54" s="171"/>
      <c r="N54" s="172"/>
    </row>
    <row r="55" spans="2:14" ht="12.75">
      <c r="B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</row>
    <row r="56" spans="2:14" ht="12.75">
      <c r="B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</row>
    <row r="57" spans="1:14" ht="12.75">
      <c r="A57" s="173" t="s">
        <v>359</v>
      </c>
      <c r="B57" s="173" t="s">
        <v>360</v>
      </c>
      <c r="C57" s="88"/>
      <c r="D57" s="175" t="s">
        <v>105</v>
      </c>
      <c r="E57" s="89" t="s">
        <v>106</v>
      </c>
      <c r="F57" s="89" t="s">
        <v>107</v>
      </c>
      <c r="G57" s="89" t="s">
        <v>108</v>
      </c>
      <c r="H57" s="89" t="s">
        <v>109</v>
      </c>
      <c r="I57" s="90"/>
      <c r="J57" s="175" t="s">
        <v>110</v>
      </c>
      <c r="K57" s="175"/>
      <c r="L57" s="175"/>
      <c r="M57" s="175"/>
      <c r="N57" s="175"/>
    </row>
    <row r="58" spans="1:14" ht="12.75">
      <c r="A58" s="174"/>
      <c r="B58" s="174"/>
      <c r="C58" s="88"/>
      <c r="D58" s="174"/>
      <c r="E58" s="91" t="s">
        <v>111</v>
      </c>
      <c r="F58" s="92"/>
      <c r="G58" s="92"/>
      <c r="H58" s="92"/>
      <c r="I58" s="93"/>
      <c r="J58" s="174"/>
      <c r="K58" s="174"/>
      <c r="L58" s="174"/>
      <c r="M58" s="174"/>
      <c r="N58" s="174"/>
    </row>
    <row r="59" spans="1:14" ht="12.75">
      <c r="A59" s="63">
        <v>3</v>
      </c>
      <c r="B59" s="192" t="s">
        <v>340</v>
      </c>
      <c r="C59" s="63"/>
      <c r="D59" s="64" t="s">
        <v>337</v>
      </c>
      <c r="E59" s="65">
        <v>170</v>
      </c>
      <c r="F59" s="66"/>
      <c r="G59" s="66"/>
      <c r="H59" s="66"/>
      <c r="I59" s="67"/>
      <c r="J59" s="164" t="s">
        <v>341</v>
      </c>
      <c r="K59" s="165"/>
      <c r="L59" s="165"/>
      <c r="M59" s="165"/>
      <c r="N59" s="166"/>
    </row>
    <row r="60" spans="2:14" ht="12.75">
      <c r="B60" s="193"/>
      <c r="D60" s="64" t="s">
        <v>338</v>
      </c>
      <c r="E60" s="84" t="s">
        <v>170</v>
      </c>
      <c r="F60" s="68"/>
      <c r="G60" s="68"/>
      <c r="H60" s="68"/>
      <c r="I60" s="69"/>
      <c r="J60" s="167"/>
      <c r="K60" s="168"/>
      <c r="L60" s="168"/>
      <c r="M60" s="168"/>
      <c r="N60" s="169"/>
    </row>
    <row r="61" spans="2:14" ht="12.75">
      <c r="B61" s="193"/>
      <c r="D61" s="64"/>
      <c r="E61" s="65"/>
      <c r="F61" s="70"/>
      <c r="G61" s="70"/>
      <c r="H61" s="70"/>
      <c r="I61" s="69"/>
      <c r="J61" s="167"/>
      <c r="K61" s="168"/>
      <c r="L61" s="168"/>
      <c r="M61" s="168"/>
      <c r="N61" s="169"/>
    </row>
    <row r="62" spans="2:14" ht="12.75">
      <c r="B62" s="193"/>
      <c r="D62" s="64"/>
      <c r="E62" s="65"/>
      <c r="F62" s="70"/>
      <c r="G62" s="70"/>
      <c r="H62" s="70"/>
      <c r="I62" s="69"/>
      <c r="J62" s="167"/>
      <c r="K62" s="168"/>
      <c r="L62" s="168"/>
      <c r="M62" s="168"/>
      <c r="N62" s="169"/>
    </row>
    <row r="63" spans="2:14" ht="12.75">
      <c r="B63" s="193"/>
      <c r="D63" s="64"/>
      <c r="E63" s="84"/>
      <c r="F63" s="70"/>
      <c r="G63" s="70"/>
      <c r="H63" s="70"/>
      <c r="I63" s="69"/>
      <c r="J63" s="167"/>
      <c r="K63" s="168"/>
      <c r="L63" s="168"/>
      <c r="M63" s="168"/>
      <c r="N63" s="169"/>
    </row>
    <row r="64" spans="2:14" ht="12.75">
      <c r="B64" s="193"/>
      <c r="D64" s="64"/>
      <c r="E64" s="84"/>
      <c r="F64" s="70"/>
      <c r="G64" s="70"/>
      <c r="H64" s="70"/>
      <c r="I64" s="69"/>
      <c r="J64" s="167"/>
      <c r="K64" s="168"/>
      <c r="L64" s="168"/>
      <c r="M64" s="168"/>
      <c r="N64" s="169"/>
    </row>
    <row r="65" spans="2:14" ht="12.75">
      <c r="B65" s="193"/>
      <c r="D65" s="64"/>
      <c r="E65" s="84"/>
      <c r="F65" s="70"/>
      <c r="G65" s="70"/>
      <c r="H65" s="70"/>
      <c r="I65" s="69"/>
      <c r="J65" s="167"/>
      <c r="K65" s="168"/>
      <c r="L65" s="168"/>
      <c r="M65" s="168"/>
      <c r="N65" s="169"/>
    </row>
    <row r="66" spans="2:14" ht="12.75">
      <c r="B66" s="193"/>
      <c r="D66" s="64"/>
      <c r="E66" s="84"/>
      <c r="F66" s="70"/>
      <c r="G66" s="70"/>
      <c r="H66" s="70"/>
      <c r="I66" s="69"/>
      <c r="J66" s="167"/>
      <c r="K66" s="168"/>
      <c r="L66" s="168"/>
      <c r="M66" s="168"/>
      <c r="N66" s="169"/>
    </row>
    <row r="67" spans="2:14" ht="12.75">
      <c r="B67" s="193"/>
      <c r="D67" s="64"/>
      <c r="E67" s="70"/>
      <c r="F67" s="70"/>
      <c r="G67" s="70"/>
      <c r="H67" s="70"/>
      <c r="I67" s="69"/>
      <c r="J67" s="167"/>
      <c r="K67" s="168"/>
      <c r="L67" s="168"/>
      <c r="M67" s="168"/>
      <c r="N67" s="169"/>
    </row>
    <row r="68" spans="2:14" ht="12.75">
      <c r="B68" s="193"/>
      <c r="D68" s="64"/>
      <c r="E68" s="70"/>
      <c r="F68" s="70"/>
      <c r="G68" s="70"/>
      <c r="H68" s="70"/>
      <c r="I68" s="69"/>
      <c r="J68" s="167"/>
      <c r="K68" s="168"/>
      <c r="L68" s="168"/>
      <c r="M68" s="168"/>
      <c r="N68" s="169"/>
    </row>
    <row r="69" spans="2:14" ht="12.75">
      <c r="B69" s="193"/>
      <c r="D69" s="64"/>
      <c r="E69" s="70"/>
      <c r="F69" s="70"/>
      <c r="G69" s="70"/>
      <c r="H69" s="70"/>
      <c r="I69" s="69"/>
      <c r="J69" s="167"/>
      <c r="K69" s="168"/>
      <c r="L69" s="168"/>
      <c r="M69" s="168"/>
      <c r="N69" s="169"/>
    </row>
    <row r="70" spans="2:14" ht="12.75">
      <c r="B70" s="193"/>
      <c r="D70" s="64"/>
      <c r="E70" s="70"/>
      <c r="F70" s="70"/>
      <c r="G70" s="70"/>
      <c r="H70" s="70"/>
      <c r="I70" s="69"/>
      <c r="J70" s="167"/>
      <c r="K70" s="168"/>
      <c r="L70" s="168"/>
      <c r="M70" s="168"/>
      <c r="N70" s="169"/>
    </row>
    <row r="71" spans="2:14" ht="12.75">
      <c r="B71" s="193"/>
      <c r="D71" s="64"/>
      <c r="E71" s="70"/>
      <c r="F71" s="70"/>
      <c r="G71" s="70"/>
      <c r="H71" s="70"/>
      <c r="I71" s="69"/>
      <c r="J71" s="167"/>
      <c r="K71" s="168"/>
      <c r="L71" s="168"/>
      <c r="M71" s="168"/>
      <c r="N71" s="169"/>
    </row>
    <row r="72" spans="2:14" ht="12.75">
      <c r="B72" s="193"/>
      <c r="D72" s="64"/>
      <c r="E72" s="70"/>
      <c r="F72" s="70"/>
      <c r="G72" s="70"/>
      <c r="H72" s="70"/>
      <c r="I72" s="69"/>
      <c r="J72" s="167"/>
      <c r="K72" s="168"/>
      <c r="L72" s="168"/>
      <c r="M72" s="168"/>
      <c r="N72" s="169"/>
    </row>
    <row r="73" spans="2:14" ht="12.75">
      <c r="B73" s="193"/>
      <c r="D73" s="64"/>
      <c r="E73" s="70"/>
      <c r="F73" s="70"/>
      <c r="G73" s="70"/>
      <c r="H73" s="70"/>
      <c r="I73" s="69"/>
      <c r="J73" s="167"/>
      <c r="K73" s="168"/>
      <c r="L73" s="168"/>
      <c r="M73" s="168"/>
      <c r="N73" s="169"/>
    </row>
    <row r="74" spans="2:14" ht="12.75">
      <c r="B74" s="193"/>
      <c r="D74" s="64"/>
      <c r="E74" s="70"/>
      <c r="F74" s="70"/>
      <c r="G74" s="70"/>
      <c r="H74" s="70"/>
      <c r="I74" s="69"/>
      <c r="J74" s="167"/>
      <c r="K74" s="168"/>
      <c r="L74" s="168"/>
      <c r="M74" s="168"/>
      <c r="N74" s="169"/>
    </row>
    <row r="75" spans="2:14" ht="12.75">
      <c r="B75" s="193"/>
      <c r="D75" s="64"/>
      <c r="E75" s="70"/>
      <c r="F75" s="70"/>
      <c r="G75" s="70"/>
      <c r="H75" s="70"/>
      <c r="I75" s="69"/>
      <c r="J75" s="167"/>
      <c r="K75" s="168"/>
      <c r="L75" s="168"/>
      <c r="M75" s="168"/>
      <c r="N75" s="169"/>
    </row>
    <row r="76" spans="2:14" ht="12.75">
      <c r="B76" s="193"/>
      <c r="D76" s="64"/>
      <c r="E76" s="70"/>
      <c r="F76" s="70"/>
      <c r="G76" s="70"/>
      <c r="H76" s="70"/>
      <c r="I76" s="69"/>
      <c r="J76" s="167"/>
      <c r="K76" s="168"/>
      <c r="L76" s="168"/>
      <c r="M76" s="168"/>
      <c r="N76" s="169"/>
    </row>
    <row r="77" spans="2:14" ht="12.75">
      <c r="B77" s="193"/>
      <c r="D77" s="64"/>
      <c r="E77" s="70"/>
      <c r="F77" s="70"/>
      <c r="G77" s="70"/>
      <c r="H77" s="70"/>
      <c r="I77" s="69"/>
      <c r="J77" s="167"/>
      <c r="K77" s="168"/>
      <c r="L77" s="168"/>
      <c r="M77" s="168"/>
      <c r="N77" s="169"/>
    </row>
    <row r="78" spans="2:14" ht="12.75">
      <c r="B78" s="193"/>
      <c r="D78" s="64"/>
      <c r="E78" s="70"/>
      <c r="F78" s="68"/>
      <c r="G78" s="68"/>
      <c r="H78" s="68"/>
      <c r="I78" s="69"/>
      <c r="J78" s="167"/>
      <c r="K78" s="168"/>
      <c r="L78" s="168"/>
      <c r="M78" s="168"/>
      <c r="N78" s="169"/>
    </row>
    <row r="79" spans="2:14" ht="12.75">
      <c r="B79" s="194"/>
      <c r="D79" s="71"/>
      <c r="E79" s="72"/>
      <c r="F79" s="73"/>
      <c r="G79" s="73"/>
      <c r="H79" s="73"/>
      <c r="I79" s="69"/>
      <c r="J79" s="170"/>
      <c r="K79" s="171"/>
      <c r="L79" s="171"/>
      <c r="M79" s="171"/>
      <c r="N79" s="172"/>
    </row>
    <row r="80" spans="2:14" ht="12.75">
      <c r="B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</row>
    <row r="81" spans="2:14" ht="12.75">
      <c r="B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</row>
    <row r="82" spans="1:14" ht="12.75">
      <c r="A82" s="173" t="s">
        <v>359</v>
      </c>
      <c r="B82" s="173" t="s">
        <v>360</v>
      </c>
      <c r="C82" s="88"/>
      <c r="D82" s="175" t="s">
        <v>105</v>
      </c>
      <c r="E82" s="89" t="s">
        <v>106</v>
      </c>
      <c r="F82" s="89" t="s">
        <v>107</v>
      </c>
      <c r="G82" s="89" t="s">
        <v>108</v>
      </c>
      <c r="H82" s="89" t="s">
        <v>109</v>
      </c>
      <c r="I82" s="90"/>
      <c r="J82" s="175" t="s">
        <v>110</v>
      </c>
      <c r="K82" s="175"/>
      <c r="L82" s="175"/>
      <c r="M82" s="175"/>
      <c r="N82" s="175"/>
    </row>
    <row r="83" spans="1:14" ht="12.75">
      <c r="A83" s="174"/>
      <c r="B83" s="174"/>
      <c r="C83" s="88"/>
      <c r="D83" s="174"/>
      <c r="E83" s="91" t="s">
        <v>111</v>
      </c>
      <c r="F83" s="92"/>
      <c r="G83" s="92"/>
      <c r="H83" s="92"/>
      <c r="I83" s="93"/>
      <c r="J83" s="174"/>
      <c r="K83" s="174"/>
      <c r="L83" s="174"/>
      <c r="M83" s="174"/>
      <c r="N83" s="174"/>
    </row>
    <row r="84" spans="1:14" ht="12.75">
      <c r="A84" s="63">
        <v>4</v>
      </c>
      <c r="B84" s="161" t="s">
        <v>346</v>
      </c>
      <c r="C84" s="63"/>
      <c r="D84" s="64" t="s">
        <v>347</v>
      </c>
      <c r="E84" s="65">
        <v>20</v>
      </c>
      <c r="F84" s="66" t="s">
        <v>113</v>
      </c>
      <c r="G84" s="66" t="s">
        <v>113</v>
      </c>
      <c r="H84" s="66" t="s">
        <v>113</v>
      </c>
      <c r="I84" s="67"/>
      <c r="J84" s="164" t="s">
        <v>348</v>
      </c>
      <c r="K84" s="165"/>
      <c r="L84" s="165"/>
      <c r="M84" s="165"/>
      <c r="N84" s="166"/>
    </row>
    <row r="85" spans="2:14" ht="12.75">
      <c r="B85" s="162"/>
      <c r="D85" s="64" t="s">
        <v>342</v>
      </c>
      <c r="E85" s="65">
        <v>100</v>
      </c>
      <c r="F85" s="68" t="e">
        <f>+((+#REF!*4)*100)/#REF!</f>
        <v>#REF!</v>
      </c>
      <c r="G85" s="68" t="e">
        <f>+((+#REF!*4)*100)/#REF!</f>
        <v>#REF!</v>
      </c>
      <c r="H85" s="68" t="e">
        <f>+((+#REF!*4)*100)/#REF!</f>
        <v>#REF!</v>
      </c>
      <c r="I85" s="69"/>
      <c r="J85" s="167"/>
      <c r="K85" s="168"/>
      <c r="L85" s="168"/>
      <c r="M85" s="168"/>
      <c r="N85" s="169"/>
    </row>
    <row r="86" spans="2:14" ht="12.75">
      <c r="B86" s="162"/>
      <c r="D86" s="64" t="s">
        <v>343</v>
      </c>
      <c r="E86" s="65">
        <v>6</v>
      </c>
      <c r="F86" s="70" t="e">
        <f>+((+#REF!*4)*100)/#REF!</f>
        <v>#REF!</v>
      </c>
      <c r="G86" s="70" t="e">
        <f>+((+#REF!*4)*100)/#REF!</f>
        <v>#REF!</v>
      </c>
      <c r="H86" s="70" t="e">
        <f>+((+#REF!*4)*100)/#REF!</f>
        <v>#REF!</v>
      </c>
      <c r="I86" s="69"/>
      <c r="J86" s="167"/>
      <c r="K86" s="168"/>
      <c r="L86" s="168"/>
      <c r="M86" s="168"/>
      <c r="N86" s="169"/>
    </row>
    <row r="87" spans="2:14" ht="12.75">
      <c r="B87" s="162"/>
      <c r="D87" s="64" t="s">
        <v>344</v>
      </c>
      <c r="E87" s="65">
        <v>0</v>
      </c>
      <c r="F87" s="70" t="e">
        <f>+((+#REF!*4)*100)/#REF!</f>
        <v>#REF!</v>
      </c>
      <c r="G87" s="70" t="e">
        <f>+((+#REF!*4)*100)/#REF!</f>
        <v>#REF!</v>
      </c>
      <c r="H87" s="70" t="e">
        <f>+((+#REF!*4)*100)/#REF!</f>
        <v>#REF!</v>
      </c>
      <c r="I87" s="69"/>
      <c r="J87" s="167"/>
      <c r="K87" s="168"/>
      <c r="L87" s="168"/>
      <c r="M87" s="168"/>
      <c r="N87" s="169"/>
    </row>
    <row r="88" spans="2:14" ht="12.75">
      <c r="B88" s="162"/>
      <c r="D88" s="64" t="s">
        <v>345</v>
      </c>
      <c r="E88" s="65">
        <v>0</v>
      </c>
      <c r="F88" s="70" t="e">
        <f>+((+#REF!*4)*100)/#REF!</f>
        <v>#REF!</v>
      </c>
      <c r="G88" s="70" t="e">
        <f>+((+#REF!*4)*100)/#REF!</f>
        <v>#REF!</v>
      </c>
      <c r="H88" s="70" t="e">
        <f>+((+#REF!*4)*100)/#REF!</f>
        <v>#REF!</v>
      </c>
      <c r="I88" s="69"/>
      <c r="J88" s="167"/>
      <c r="K88" s="168"/>
      <c r="L88" s="168"/>
      <c r="M88" s="168"/>
      <c r="N88" s="169"/>
    </row>
    <row r="89" spans="2:14" ht="12.75">
      <c r="B89" s="162"/>
      <c r="D89" s="64" t="s">
        <v>339</v>
      </c>
      <c r="E89" s="65">
        <v>0</v>
      </c>
      <c r="F89" s="70" t="e">
        <f>+((+#REF!*4)*100)/#REF!</f>
        <v>#REF!</v>
      </c>
      <c r="G89" s="70" t="e">
        <f>+((+#REF!*4)*100)/#REF!</f>
        <v>#REF!</v>
      </c>
      <c r="H89" s="70" t="e">
        <f>+((+#REF!*4)*100)/#REF!</f>
        <v>#REF!</v>
      </c>
      <c r="I89" s="69"/>
      <c r="J89" s="167"/>
      <c r="K89" s="168"/>
      <c r="L89" s="168"/>
      <c r="M89" s="168"/>
      <c r="N89" s="169"/>
    </row>
    <row r="90" spans="2:14" ht="12.75">
      <c r="B90" s="162"/>
      <c r="D90" s="64"/>
      <c r="E90" s="70"/>
      <c r="F90" s="70" t="e">
        <f>+((+#REF!*4)*100)/#REF!</f>
        <v>#REF!</v>
      </c>
      <c r="G90" s="70" t="e">
        <f>+((+#REF!*4)*100)/#REF!</f>
        <v>#REF!</v>
      </c>
      <c r="H90" s="70" t="e">
        <f>+((+#REF!*4)*100)/#REF!</f>
        <v>#REF!</v>
      </c>
      <c r="I90" s="69"/>
      <c r="J90" s="167"/>
      <c r="K90" s="168"/>
      <c r="L90" s="168"/>
      <c r="M90" s="168"/>
      <c r="N90" s="169"/>
    </row>
    <row r="91" spans="2:14" ht="12.75">
      <c r="B91" s="162"/>
      <c r="D91" s="64"/>
      <c r="E91" s="70"/>
      <c r="F91" s="70" t="e">
        <f>+((+#REF!*4)*100)/#REF!</f>
        <v>#REF!</v>
      </c>
      <c r="G91" s="70" t="e">
        <f>+((+#REF!*4)*100)/#REF!</f>
        <v>#REF!</v>
      </c>
      <c r="H91" s="70" t="e">
        <f>+((+#REF!*4)*100)/#REF!</f>
        <v>#REF!</v>
      </c>
      <c r="I91" s="69"/>
      <c r="J91" s="167"/>
      <c r="K91" s="168"/>
      <c r="L91" s="168"/>
      <c r="M91" s="168"/>
      <c r="N91" s="169"/>
    </row>
    <row r="92" spans="2:14" ht="12.75">
      <c r="B92" s="162"/>
      <c r="D92" s="64"/>
      <c r="E92" s="70"/>
      <c r="F92" s="70" t="e">
        <f>+((+#REF!*4)*100)/#REF!</f>
        <v>#REF!</v>
      </c>
      <c r="G92" s="70" t="e">
        <f>+((+#REF!*4)*100)/#REF!</f>
        <v>#REF!</v>
      </c>
      <c r="H92" s="70" t="e">
        <f>+((+#REF!*4)*100)/#REF!</f>
        <v>#REF!</v>
      </c>
      <c r="I92" s="69"/>
      <c r="J92" s="167"/>
      <c r="K92" s="168"/>
      <c r="L92" s="168"/>
      <c r="M92" s="168"/>
      <c r="N92" s="169"/>
    </row>
    <row r="93" spans="2:14" ht="12.75">
      <c r="B93" s="162"/>
      <c r="D93" s="64"/>
      <c r="E93" s="70"/>
      <c r="F93" s="70" t="e">
        <f>+((+#REF!*4)*100)/#REF!</f>
        <v>#REF!</v>
      </c>
      <c r="G93" s="70" t="e">
        <f>+((+#REF!*4)*100)/#REF!</f>
        <v>#REF!</v>
      </c>
      <c r="H93" s="70" t="e">
        <f>+((+#REF!*4)*100)/#REF!</f>
        <v>#REF!</v>
      </c>
      <c r="I93" s="69"/>
      <c r="J93" s="167"/>
      <c r="K93" s="168"/>
      <c r="L93" s="168"/>
      <c r="M93" s="168"/>
      <c r="N93" s="169"/>
    </row>
    <row r="94" spans="2:14" ht="12.75">
      <c r="B94" s="162"/>
      <c r="D94" s="64"/>
      <c r="E94" s="70"/>
      <c r="F94" s="70" t="e">
        <f>+((+#REF!*4)*100)/#REF!</f>
        <v>#REF!</v>
      </c>
      <c r="G94" s="70" t="e">
        <f>+((+#REF!*4)*100)/#REF!</f>
        <v>#REF!</v>
      </c>
      <c r="H94" s="70" t="e">
        <f>+((+#REF!*4)*100)/#REF!</f>
        <v>#REF!</v>
      </c>
      <c r="I94" s="69"/>
      <c r="J94" s="167"/>
      <c r="K94" s="168"/>
      <c r="L94" s="168"/>
      <c r="M94" s="168"/>
      <c r="N94" s="169"/>
    </row>
    <row r="95" spans="2:14" ht="12.75">
      <c r="B95" s="162"/>
      <c r="D95" s="64"/>
      <c r="E95" s="70"/>
      <c r="F95" s="70" t="e">
        <f>+((+#REF!*4)*100)/#REF!</f>
        <v>#REF!</v>
      </c>
      <c r="G95" s="70" t="e">
        <f>+((+#REF!*4)*100)/#REF!</f>
        <v>#REF!</v>
      </c>
      <c r="H95" s="70" t="e">
        <f>+((+#REF!*4)*100)/#REF!</f>
        <v>#REF!</v>
      </c>
      <c r="I95" s="69"/>
      <c r="J95" s="167"/>
      <c r="K95" s="168"/>
      <c r="L95" s="168"/>
      <c r="M95" s="168"/>
      <c r="N95" s="169"/>
    </row>
    <row r="96" spans="2:14" ht="12.75">
      <c r="B96" s="162"/>
      <c r="D96" s="64"/>
      <c r="E96" s="70"/>
      <c r="F96" s="70" t="e">
        <f>+((+#REF!*4)*100)/#REF!</f>
        <v>#REF!</v>
      </c>
      <c r="G96" s="70" t="e">
        <f>+((+#REF!*4)*100)/#REF!</f>
        <v>#REF!</v>
      </c>
      <c r="H96" s="70" t="e">
        <f>+((+#REF!*4)*100)/#REF!</f>
        <v>#REF!</v>
      </c>
      <c r="I96" s="69"/>
      <c r="J96" s="167"/>
      <c r="K96" s="168"/>
      <c r="L96" s="168"/>
      <c r="M96" s="168"/>
      <c r="N96" s="169"/>
    </row>
    <row r="97" spans="2:14" ht="12.75">
      <c r="B97" s="162"/>
      <c r="D97" s="64"/>
      <c r="E97" s="70"/>
      <c r="F97" s="70" t="e">
        <f>+((+#REF!*4)*100)/#REF!</f>
        <v>#REF!</v>
      </c>
      <c r="G97" s="70" t="e">
        <f>+((+#REF!*4)*100)/#REF!</f>
        <v>#REF!</v>
      </c>
      <c r="H97" s="70" t="e">
        <f>+((+#REF!*4)*100)/#REF!</f>
        <v>#REF!</v>
      </c>
      <c r="I97" s="69"/>
      <c r="J97" s="167"/>
      <c r="K97" s="168"/>
      <c r="L97" s="168"/>
      <c r="M97" s="168"/>
      <c r="N97" s="169"/>
    </row>
    <row r="98" spans="2:14" ht="12.75">
      <c r="B98" s="162"/>
      <c r="D98" s="64"/>
      <c r="E98" s="70"/>
      <c r="F98" s="70" t="e">
        <f>+((+#REF!*4)*100)/#REF!</f>
        <v>#REF!</v>
      </c>
      <c r="G98" s="70" t="e">
        <f>+((+#REF!*4)*100)/#REF!</f>
        <v>#REF!</v>
      </c>
      <c r="H98" s="70" t="e">
        <f>+((+#REF!*4)*100)/#REF!</f>
        <v>#REF!</v>
      </c>
      <c r="I98" s="69"/>
      <c r="J98" s="167"/>
      <c r="K98" s="168"/>
      <c r="L98" s="168"/>
      <c r="M98" s="168"/>
      <c r="N98" s="169"/>
    </row>
    <row r="99" spans="2:14" ht="12.75">
      <c r="B99" s="162"/>
      <c r="D99" s="64"/>
      <c r="E99" s="70"/>
      <c r="F99" s="70" t="e">
        <f>+((+#REF!*4)*100)/#REF!</f>
        <v>#REF!</v>
      </c>
      <c r="G99" s="70" t="e">
        <f>+((+#REF!*4)*100)/#REF!</f>
        <v>#REF!</v>
      </c>
      <c r="H99" s="70" t="e">
        <f>+((+#REF!*4)*100)/#REF!</f>
        <v>#REF!</v>
      </c>
      <c r="I99" s="69"/>
      <c r="J99" s="167"/>
      <c r="K99" s="168"/>
      <c r="L99" s="168"/>
      <c r="M99" s="168"/>
      <c r="N99" s="169"/>
    </row>
    <row r="100" spans="2:14" ht="12.75">
      <c r="B100" s="162"/>
      <c r="D100" s="64"/>
      <c r="E100" s="70"/>
      <c r="F100" s="70" t="e">
        <f>+((+#REF!*4)*100)/#REF!</f>
        <v>#REF!</v>
      </c>
      <c r="G100" s="70" t="e">
        <f>+((+#REF!*4)*100)/#REF!</f>
        <v>#REF!</v>
      </c>
      <c r="H100" s="70" t="e">
        <f>+((+#REF!*4)*100)/#REF!</f>
        <v>#REF!</v>
      </c>
      <c r="I100" s="69"/>
      <c r="J100" s="167"/>
      <c r="K100" s="168"/>
      <c r="L100" s="168"/>
      <c r="M100" s="168"/>
      <c r="N100" s="169"/>
    </row>
    <row r="101" spans="2:14" ht="12.75">
      <c r="B101" s="162"/>
      <c r="D101" s="64"/>
      <c r="E101" s="70"/>
      <c r="F101" s="70" t="e">
        <f>+((+#REF!*4)*100)/#REF!</f>
        <v>#REF!</v>
      </c>
      <c r="G101" s="70" t="e">
        <f>+((+#REF!*4)*100)/#REF!</f>
        <v>#REF!</v>
      </c>
      <c r="H101" s="70" t="e">
        <f>+((+#REF!*4)*100)/#REF!</f>
        <v>#REF!</v>
      </c>
      <c r="I101" s="69"/>
      <c r="J101" s="167"/>
      <c r="K101" s="168"/>
      <c r="L101" s="168"/>
      <c r="M101" s="168"/>
      <c r="N101" s="169"/>
    </row>
    <row r="102" spans="2:14" ht="12.75">
      <c r="B102" s="162"/>
      <c r="D102" s="64"/>
      <c r="E102" s="70"/>
      <c r="F102" s="70" t="e">
        <f>+((+#REF!*4)*100)/#REF!</f>
        <v>#REF!</v>
      </c>
      <c r="G102" s="70" t="e">
        <f>+((+#REF!*4)*100)/#REF!</f>
        <v>#REF!</v>
      </c>
      <c r="H102" s="70" t="e">
        <f>+((+#REF!*4)*100)/#REF!</f>
        <v>#REF!</v>
      </c>
      <c r="I102" s="69"/>
      <c r="J102" s="167"/>
      <c r="K102" s="168"/>
      <c r="L102" s="168"/>
      <c r="M102" s="168"/>
      <c r="N102" s="169"/>
    </row>
    <row r="103" spans="2:14" ht="12.75">
      <c r="B103" s="162"/>
      <c r="D103" s="64"/>
      <c r="E103" s="70"/>
      <c r="F103" s="68"/>
      <c r="G103" s="68"/>
      <c r="H103" s="68"/>
      <c r="I103" s="69"/>
      <c r="J103" s="167"/>
      <c r="K103" s="168"/>
      <c r="L103" s="168"/>
      <c r="M103" s="168"/>
      <c r="N103" s="169"/>
    </row>
    <row r="104" spans="2:14" ht="12.75">
      <c r="B104" s="163"/>
      <c r="D104" s="71"/>
      <c r="E104" s="72"/>
      <c r="F104" s="73" t="e">
        <f>SUM(F85:F102)</f>
        <v>#REF!</v>
      </c>
      <c r="G104" s="73" t="e">
        <f>SUM(G85:G102)</f>
        <v>#REF!</v>
      </c>
      <c r="H104" s="73" t="e">
        <f>SUM(H85:H102)</f>
        <v>#REF!</v>
      </c>
      <c r="I104" s="69"/>
      <c r="J104" s="170"/>
      <c r="K104" s="171"/>
      <c r="L104" s="171"/>
      <c r="M104" s="171"/>
      <c r="N104" s="172"/>
    </row>
    <row r="105" spans="2:14" ht="12.75">
      <c r="B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2:14" ht="12.75">
      <c r="B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</row>
    <row r="107" spans="1:14" ht="12.75">
      <c r="A107" s="173" t="s">
        <v>359</v>
      </c>
      <c r="B107" s="173" t="s">
        <v>360</v>
      </c>
      <c r="C107" s="88"/>
      <c r="D107" s="175" t="s">
        <v>105</v>
      </c>
      <c r="E107" s="89" t="s">
        <v>106</v>
      </c>
      <c r="F107" s="89" t="s">
        <v>107</v>
      </c>
      <c r="G107" s="89" t="s">
        <v>108</v>
      </c>
      <c r="H107" s="89" t="s">
        <v>109</v>
      </c>
      <c r="I107" s="90"/>
      <c r="J107" s="175" t="s">
        <v>110</v>
      </c>
      <c r="K107" s="175"/>
      <c r="L107" s="175"/>
      <c r="M107" s="175"/>
      <c r="N107" s="175"/>
    </row>
    <row r="108" spans="1:14" ht="12.75">
      <c r="A108" s="174"/>
      <c r="B108" s="174"/>
      <c r="C108" s="88"/>
      <c r="D108" s="174"/>
      <c r="E108" s="91" t="s">
        <v>111</v>
      </c>
      <c r="F108" s="92"/>
      <c r="G108" s="92"/>
      <c r="H108" s="92"/>
      <c r="I108" s="93"/>
      <c r="J108" s="174"/>
      <c r="K108" s="174"/>
      <c r="L108" s="174"/>
      <c r="M108" s="174"/>
      <c r="N108" s="174"/>
    </row>
    <row r="109" spans="1:14" ht="12.75">
      <c r="A109" s="63">
        <v>5</v>
      </c>
      <c r="B109" s="161" t="s">
        <v>104</v>
      </c>
      <c r="C109" s="63"/>
      <c r="D109" s="64" t="s">
        <v>349</v>
      </c>
      <c r="E109" s="65">
        <v>150</v>
      </c>
      <c r="F109" s="66" t="s">
        <v>113</v>
      </c>
      <c r="G109" s="66" t="s">
        <v>113</v>
      </c>
      <c r="H109" s="66" t="s">
        <v>113</v>
      </c>
      <c r="I109" s="67"/>
      <c r="J109" s="164" t="s">
        <v>350</v>
      </c>
      <c r="K109" s="165"/>
      <c r="L109" s="165"/>
      <c r="M109" s="165"/>
      <c r="N109" s="166"/>
    </row>
    <row r="110" spans="2:14" ht="12.75">
      <c r="B110" s="162"/>
      <c r="D110" s="64"/>
      <c r="E110" s="70"/>
      <c r="F110" s="68" t="e">
        <f>+((+#REF!*4)*100)/#REF!</f>
        <v>#REF!</v>
      </c>
      <c r="G110" s="68" t="e">
        <f>+((+#REF!*4)*100)/#REF!</f>
        <v>#REF!</v>
      </c>
      <c r="H110" s="68" t="e">
        <f>+((+#REF!*4)*100)/#REF!</f>
        <v>#REF!</v>
      </c>
      <c r="I110" s="69"/>
      <c r="J110" s="167"/>
      <c r="K110" s="168"/>
      <c r="L110" s="168"/>
      <c r="M110" s="168"/>
      <c r="N110" s="169"/>
    </row>
    <row r="111" spans="2:14" ht="12.75">
      <c r="B111" s="162"/>
      <c r="D111" s="64"/>
      <c r="E111" s="70"/>
      <c r="F111" s="70" t="e">
        <f>+((+#REF!*4)*100)/#REF!</f>
        <v>#REF!</v>
      </c>
      <c r="G111" s="70" t="e">
        <f>+((+#REF!*4)*100)/#REF!</f>
        <v>#REF!</v>
      </c>
      <c r="H111" s="70" t="e">
        <f>+((+#REF!*4)*100)/#REF!</f>
        <v>#REF!</v>
      </c>
      <c r="I111" s="69"/>
      <c r="J111" s="167"/>
      <c r="K111" s="168"/>
      <c r="L111" s="168"/>
      <c r="M111" s="168"/>
      <c r="N111" s="169"/>
    </row>
    <row r="112" spans="2:14" ht="12.75">
      <c r="B112" s="162"/>
      <c r="D112" s="64"/>
      <c r="E112" s="70"/>
      <c r="F112" s="70" t="e">
        <f>+((+#REF!*4)*100)/#REF!</f>
        <v>#REF!</v>
      </c>
      <c r="G112" s="70" t="e">
        <f>+((+#REF!*4)*100)/#REF!</f>
        <v>#REF!</v>
      </c>
      <c r="H112" s="70" t="e">
        <f>+((+#REF!*4)*100)/#REF!</f>
        <v>#REF!</v>
      </c>
      <c r="I112" s="69"/>
      <c r="J112" s="167"/>
      <c r="K112" s="168"/>
      <c r="L112" s="168"/>
      <c r="M112" s="168"/>
      <c r="N112" s="169"/>
    </row>
    <row r="113" spans="2:14" ht="12.75">
      <c r="B113" s="162"/>
      <c r="D113" s="64"/>
      <c r="E113" s="70"/>
      <c r="F113" s="70" t="e">
        <f>+((+#REF!*4)*100)/#REF!</f>
        <v>#REF!</v>
      </c>
      <c r="G113" s="70" t="e">
        <f>+((+#REF!*4)*100)/#REF!</f>
        <v>#REF!</v>
      </c>
      <c r="H113" s="70" t="e">
        <f>+((+#REF!*4)*100)/#REF!</f>
        <v>#REF!</v>
      </c>
      <c r="I113" s="69"/>
      <c r="J113" s="167"/>
      <c r="K113" s="168"/>
      <c r="L113" s="168"/>
      <c r="M113" s="168"/>
      <c r="N113" s="169"/>
    </row>
    <row r="114" spans="2:14" ht="12.75">
      <c r="B114" s="162"/>
      <c r="D114" s="64"/>
      <c r="E114" s="70"/>
      <c r="F114" s="70" t="e">
        <f>+((+#REF!*4)*100)/#REF!</f>
        <v>#REF!</v>
      </c>
      <c r="G114" s="70" t="e">
        <f>+((+#REF!*4)*100)/#REF!</f>
        <v>#REF!</v>
      </c>
      <c r="H114" s="70" t="e">
        <f>+((+#REF!*4)*100)/#REF!</f>
        <v>#REF!</v>
      </c>
      <c r="I114" s="69"/>
      <c r="J114" s="167"/>
      <c r="K114" s="168"/>
      <c r="L114" s="168"/>
      <c r="M114" s="168"/>
      <c r="N114" s="169"/>
    </row>
    <row r="115" spans="2:14" ht="12.75">
      <c r="B115" s="162"/>
      <c r="D115" s="64"/>
      <c r="E115" s="70"/>
      <c r="F115" s="70" t="e">
        <f>+((+#REF!*4)*100)/#REF!</f>
        <v>#REF!</v>
      </c>
      <c r="G115" s="70" t="e">
        <f>+((+#REF!*4)*100)/#REF!</f>
        <v>#REF!</v>
      </c>
      <c r="H115" s="70" t="e">
        <f>+((+#REF!*4)*100)/#REF!</f>
        <v>#REF!</v>
      </c>
      <c r="I115" s="69"/>
      <c r="J115" s="167"/>
      <c r="K115" s="168"/>
      <c r="L115" s="168"/>
      <c r="M115" s="168"/>
      <c r="N115" s="169"/>
    </row>
    <row r="116" spans="2:14" ht="12.75">
      <c r="B116" s="162"/>
      <c r="D116" s="64"/>
      <c r="E116" s="70"/>
      <c r="F116" s="70" t="e">
        <f>+((+#REF!*4)*100)/#REF!</f>
        <v>#REF!</v>
      </c>
      <c r="G116" s="70" t="e">
        <f>+((+#REF!*4)*100)/#REF!</f>
        <v>#REF!</v>
      </c>
      <c r="H116" s="70" t="e">
        <f>+((+#REF!*4)*100)/#REF!</f>
        <v>#REF!</v>
      </c>
      <c r="I116" s="69"/>
      <c r="J116" s="167"/>
      <c r="K116" s="168"/>
      <c r="L116" s="168"/>
      <c r="M116" s="168"/>
      <c r="N116" s="169"/>
    </row>
    <row r="117" spans="2:14" ht="12.75">
      <c r="B117" s="162"/>
      <c r="D117" s="64"/>
      <c r="E117" s="70"/>
      <c r="F117" s="70" t="e">
        <f>+((+#REF!*4)*100)/#REF!</f>
        <v>#REF!</v>
      </c>
      <c r="G117" s="70" t="e">
        <f>+((+#REF!*4)*100)/#REF!</f>
        <v>#REF!</v>
      </c>
      <c r="H117" s="70" t="e">
        <f>+((+#REF!*4)*100)/#REF!</f>
        <v>#REF!</v>
      </c>
      <c r="I117" s="69"/>
      <c r="J117" s="167"/>
      <c r="K117" s="168"/>
      <c r="L117" s="168"/>
      <c r="M117" s="168"/>
      <c r="N117" s="169"/>
    </row>
    <row r="118" spans="2:14" ht="12.75">
      <c r="B118" s="162"/>
      <c r="D118" s="64"/>
      <c r="E118" s="70"/>
      <c r="F118" s="70" t="e">
        <f>+((+#REF!*4)*100)/#REF!</f>
        <v>#REF!</v>
      </c>
      <c r="G118" s="70" t="e">
        <f>+((+#REF!*4)*100)/#REF!</f>
        <v>#REF!</v>
      </c>
      <c r="H118" s="70" t="e">
        <f>+((+#REF!*4)*100)/#REF!</f>
        <v>#REF!</v>
      </c>
      <c r="I118" s="69"/>
      <c r="J118" s="167"/>
      <c r="K118" s="168"/>
      <c r="L118" s="168"/>
      <c r="M118" s="168"/>
      <c r="N118" s="169"/>
    </row>
    <row r="119" spans="2:14" ht="12.75">
      <c r="B119" s="162"/>
      <c r="D119" s="64"/>
      <c r="E119" s="70"/>
      <c r="F119" s="70" t="e">
        <f>+((+#REF!*4)*100)/#REF!</f>
        <v>#REF!</v>
      </c>
      <c r="G119" s="70" t="e">
        <f>+((+#REF!*4)*100)/#REF!</f>
        <v>#REF!</v>
      </c>
      <c r="H119" s="70" t="e">
        <f>+((+#REF!*4)*100)/#REF!</f>
        <v>#REF!</v>
      </c>
      <c r="I119" s="69"/>
      <c r="J119" s="167"/>
      <c r="K119" s="168"/>
      <c r="L119" s="168"/>
      <c r="M119" s="168"/>
      <c r="N119" s="169"/>
    </row>
    <row r="120" spans="2:14" ht="12.75">
      <c r="B120" s="162"/>
      <c r="D120" s="64"/>
      <c r="E120" s="70"/>
      <c r="F120" s="70" t="e">
        <f>+((+#REF!*4)*100)/#REF!</f>
        <v>#REF!</v>
      </c>
      <c r="G120" s="70" t="e">
        <f>+((+#REF!*4)*100)/#REF!</f>
        <v>#REF!</v>
      </c>
      <c r="H120" s="70" t="e">
        <f>+((+#REF!*4)*100)/#REF!</f>
        <v>#REF!</v>
      </c>
      <c r="I120" s="69"/>
      <c r="J120" s="167"/>
      <c r="K120" s="168"/>
      <c r="L120" s="168"/>
      <c r="M120" s="168"/>
      <c r="N120" s="169"/>
    </row>
    <row r="121" spans="2:14" ht="12.75">
      <c r="B121" s="162"/>
      <c r="D121" s="64"/>
      <c r="E121" s="70"/>
      <c r="F121" s="70" t="e">
        <f>+((+#REF!*4)*100)/#REF!</f>
        <v>#REF!</v>
      </c>
      <c r="G121" s="70" t="e">
        <f>+((+#REF!*4)*100)/#REF!</f>
        <v>#REF!</v>
      </c>
      <c r="H121" s="70" t="e">
        <f>+((+#REF!*4)*100)/#REF!</f>
        <v>#REF!</v>
      </c>
      <c r="I121" s="69"/>
      <c r="J121" s="167"/>
      <c r="K121" s="168"/>
      <c r="L121" s="168"/>
      <c r="M121" s="168"/>
      <c r="N121" s="169"/>
    </row>
    <row r="122" spans="2:14" ht="12.75">
      <c r="B122" s="162"/>
      <c r="D122" s="64"/>
      <c r="E122" s="70"/>
      <c r="F122" s="70" t="e">
        <f>+((+#REF!*4)*100)/#REF!</f>
        <v>#REF!</v>
      </c>
      <c r="G122" s="70" t="e">
        <f>+((+#REF!*4)*100)/#REF!</f>
        <v>#REF!</v>
      </c>
      <c r="H122" s="70" t="e">
        <f>+((+#REF!*4)*100)/#REF!</f>
        <v>#REF!</v>
      </c>
      <c r="I122" s="69"/>
      <c r="J122" s="167"/>
      <c r="K122" s="168"/>
      <c r="L122" s="168"/>
      <c r="M122" s="168"/>
      <c r="N122" s="169"/>
    </row>
    <row r="123" spans="2:14" ht="12.75">
      <c r="B123" s="162"/>
      <c r="D123" s="64"/>
      <c r="E123" s="70"/>
      <c r="F123" s="70" t="e">
        <f>+((+#REF!*4)*100)/#REF!</f>
        <v>#REF!</v>
      </c>
      <c r="G123" s="70" t="e">
        <f>+((+#REF!*4)*100)/#REF!</f>
        <v>#REF!</v>
      </c>
      <c r="H123" s="70" t="e">
        <f>+((+#REF!*4)*100)/#REF!</f>
        <v>#REF!</v>
      </c>
      <c r="I123" s="69"/>
      <c r="J123" s="167"/>
      <c r="K123" s="168"/>
      <c r="L123" s="168"/>
      <c r="M123" s="168"/>
      <c r="N123" s="169"/>
    </row>
    <row r="124" spans="2:14" ht="12.75">
      <c r="B124" s="162"/>
      <c r="D124" s="64"/>
      <c r="E124" s="70"/>
      <c r="F124" s="70" t="e">
        <f>+((+#REF!*4)*100)/#REF!</f>
        <v>#REF!</v>
      </c>
      <c r="G124" s="70" t="e">
        <f>+((+#REF!*4)*100)/#REF!</f>
        <v>#REF!</v>
      </c>
      <c r="H124" s="70" t="e">
        <f>+((+#REF!*4)*100)/#REF!</f>
        <v>#REF!</v>
      </c>
      <c r="I124" s="69"/>
      <c r="J124" s="167"/>
      <c r="K124" s="168"/>
      <c r="L124" s="168"/>
      <c r="M124" s="168"/>
      <c r="N124" s="169"/>
    </row>
    <row r="125" spans="2:14" ht="12.75">
      <c r="B125" s="162"/>
      <c r="D125" s="64"/>
      <c r="E125" s="70"/>
      <c r="F125" s="70" t="e">
        <f>+((+#REF!*4)*100)/#REF!</f>
        <v>#REF!</v>
      </c>
      <c r="G125" s="70" t="e">
        <f>+((+#REF!*4)*100)/#REF!</f>
        <v>#REF!</v>
      </c>
      <c r="H125" s="70" t="e">
        <f>+((+#REF!*4)*100)/#REF!</f>
        <v>#REF!</v>
      </c>
      <c r="I125" s="69"/>
      <c r="J125" s="167"/>
      <c r="K125" s="168"/>
      <c r="L125" s="168"/>
      <c r="M125" s="168"/>
      <c r="N125" s="169"/>
    </row>
    <row r="126" spans="2:14" ht="12.75">
      <c r="B126" s="162"/>
      <c r="D126" s="64"/>
      <c r="E126" s="70"/>
      <c r="F126" s="70" t="e">
        <f>+((+#REF!*4)*100)/#REF!</f>
        <v>#REF!</v>
      </c>
      <c r="G126" s="70" t="e">
        <f>+((+#REF!*4)*100)/#REF!</f>
        <v>#REF!</v>
      </c>
      <c r="H126" s="70" t="e">
        <f>+((+#REF!*4)*100)/#REF!</f>
        <v>#REF!</v>
      </c>
      <c r="I126" s="69"/>
      <c r="J126" s="167"/>
      <c r="K126" s="168"/>
      <c r="L126" s="168"/>
      <c r="M126" s="168"/>
      <c r="N126" s="169"/>
    </row>
    <row r="127" spans="2:14" ht="12.75">
      <c r="B127" s="162"/>
      <c r="D127" s="64"/>
      <c r="E127" s="70"/>
      <c r="F127" s="70" t="e">
        <f>+((+#REF!*4)*100)/#REF!</f>
        <v>#REF!</v>
      </c>
      <c r="G127" s="70" t="e">
        <f>+((+#REF!*4)*100)/#REF!</f>
        <v>#REF!</v>
      </c>
      <c r="H127" s="70" t="e">
        <f>+((+#REF!*4)*100)/#REF!</f>
        <v>#REF!</v>
      </c>
      <c r="I127" s="69"/>
      <c r="J127" s="167"/>
      <c r="K127" s="168"/>
      <c r="L127" s="168"/>
      <c r="M127" s="168"/>
      <c r="N127" s="169"/>
    </row>
    <row r="128" spans="2:14" ht="12.75">
      <c r="B128" s="162"/>
      <c r="D128" s="64"/>
      <c r="E128" s="70"/>
      <c r="F128" s="68"/>
      <c r="G128" s="68"/>
      <c r="H128" s="68"/>
      <c r="I128" s="69"/>
      <c r="J128" s="167"/>
      <c r="K128" s="168"/>
      <c r="L128" s="168"/>
      <c r="M128" s="168"/>
      <c r="N128" s="169"/>
    </row>
    <row r="129" spans="2:14" ht="12.75">
      <c r="B129" s="163"/>
      <c r="D129" s="71"/>
      <c r="E129" s="72"/>
      <c r="F129" s="73" t="e">
        <f>SUM(F110:F127)</f>
        <v>#REF!</v>
      </c>
      <c r="G129" s="73" t="e">
        <f>SUM(G110:G127)</f>
        <v>#REF!</v>
      </c>
      <c r="H129" s="73" t="e">
        <f>SUM(H110:H127)</f>
        <v>#REF!</v>
      </c>
      <c r="I129" s="69"/>
      <c r="J129" s="170"/>
      <c r="K129" s="171"/>
      <c r="L129" s="171"/>
      <c r="M129" s="171"/>
      <c r="N129" s="172"/>
    </row>
    <row r="130" spans="2:14" ht="12.75">
      <c r="B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2:14" ht="12.75">
      <c r="B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1:14" ht="12.75">
      <c r="A132" s="173" t="s">
        <v>359</v>
      </c>
      <c r="B132" s="173" t="s">
        <v>360</v>
      </c>
      <c r="C132" s="88"/>
      <c r="D132" s="175" t="s">
        <v>105</v>
      </c>
      <c r="E132" s="89" t="s">
        <v>106</v>
      </c>
      <c r="F132" s="89" t="s">
        <v>107</v>
      </c>
      <c r="G132" s="89" t="s">
        <v>108</v>
      </c>
      <c r="H132" s="89" t="s">
        <v>109</v>
      </c>
      <c r="I132" s="90"/>
      <c r="J132" s="175" t="s">
        <v>110</v>
      </c>
      <c r="K132" s="175"/>
      <c r="L132" s="175"/>
      <c r="M132" s="175"/>
      <c r="N132" s="175"/>
    </row>
    <row r="133" spans="1:14" ht="12.75">
      <c r="A133" s="174"/>
      <c r="B133" s="174"/>
      <c r="C133" s="88"/>
      <c r="D133" s="174"/>
      <c r="E133" s="91" t="s">
        <v>111</v>
      </c>
      <c r="F133" s="92"/>
      <c r="G133" s="92"/>
      <c r="H133" s="92"/>
      <c r="I133" s="93"/>
      <c r="J133" s="174"/>
      <c r="K133" s="174"/>
      <c r="L133" s="174"/>
      <c r="M133" s="174"/>
      <c r="N133" s="174"/>
    </row>
    <row r="134" spans="1:14" ht="12.75">
      <c r="A134" s="63">
        <v>6</v>
      </c>
      <c r="B134" s="161" t="s">
        <v>351</v>
      </c>
      <c r="C134" s="63"/>
      <c r="D134" s="64" t="s">
        <v>351</v>
      </c>
      <c r="E134" s="65">
        <v>16</v>
      </c>
      <c r="F134" s="66" t="s">
        <v>113</v>
      </c>
      <c r="G134" s="66" t="s">
        <v>113</v>
      </c>
      <c r="H134" s="66" t="s">
        <v>113</v>
      </c>
      <c r="I134" s="67"/>
      <c r="J134" s="164" t="s">
        <v>523</v>
      </c>
      <c r="K134" s="165"/>
      <c r="L134" s="165"/>
      <c r="M134" s="165"/>
      <c r="N134" s="166"/>
    </row>
    <row r="135" spans="2:14" ht="12.75">
      <c r="B135" s="162"/>
      <c r="D135" s="64"/>
      <c r="E135" s="70"/>
      <c r="F135" s="68" t="e">
        <f>+((+#REF!*4)*100)/#REF!</f>
        <v>#REF!</v>
      </c>
      <c r="G135" s="68" t="e">
        <f>+((+#REF!*4)*100)/#REF!</f>
        <v>#REF!</v>
      </c>
      <c r="H135" s="68" t="e">
        <f>+((+#REF!*4)*100)/#REF!</f>
        <v>#REF!</v>
      </c>
      <c r="I135" s="69"/>
      <c r="J135" s="167"/>
      <c r="K135" s="168"/>
      <c r="L135" s="168"/>
      <c r="M135" s="168"/>
      <c r="N135" s="169"/>
    </row>
    <row r="136" spans="2:14" ht="12.75">
      <c r="B136" s="162"/>
      <c r="D136" s="64"/>
      <c r="E136" s="70"/>
      <c r="F136" s="70" t="e">
        <f>+((+#REF!*4)*100)/#REF!</f>
        <v>#REF!</v>
      </c>
      <c r="G136" s="70" t="e">
        <f>+((+#REF!*4)*100)/#REF!</f>
        <v>#REF!</v>
      </c>
      <c r="H136" s="70" t="e">
        <f>+((+#REF!*4)*100)/#REF!</f>
        <v>#REF!</v>
      </c>
      <c r="I136" s="69"/>
      <c r="J136" s="167"/>
      <c r="K136" s="168"/>
      <c r="L136" s="168"/>
      <c r="M136" s="168"/>
      <c r="N136" s="169"/>
    </row>
    <row r="137" spans="2:14" ht="12.75">
      <c r="B137" s="162"/>
      <c r="D137" s="64"/>
      <c r="E137" s="70"/>
      <c r="F137" s="70" t="e">
        <f>+((+#REF!*4)*100)/#REF!</f>
        <v>#REF!</v>
      </c>
      <c r="G137" s="70" t="e">
        <f>+((+#REF!*4)*100)/#REF!</f>
        <v>#REF!</v>
      </c>
      <c r="H137" s="70" t="e">
        <f>+((+#REF!*4)*100)/#REF!</f>
        <v>#REF!</v>
      </c>
      <c r="I137" s="69"/>
      <c r="J137" s="167"/>
      <c r="K137" s="168"/>
      <c r="L137" s="168"/>
      <c r="M137" s="168"/>
      <c r="N137" s="169"/>
    </row>
    <row r="138" spans="2:14" ht="12.75">
      <c r="B138" s="162"/>
      <c r="D138" s="64"/>
      <c r="E138" s="70"/>
      <c r="F138" s="70" t="e">
        <f>+((+#REF!*4)*100)/#REF!</f>
        <v>#REF!</v>
      </c>
      <c r="G138" s="70" t="e">
        <f>+((+#REF!*4)*100)/#REF!</f>
        <v>#REF!</v>
      </c>
      <c r="H138" s="70" t="e">
        <f>+((+#REF!*4)*100)/#REF!</f>
        <v>#REF!</v>
      </c>
      <c r="I138" s="69"/>
      <c r="J138" s="167"/>
      <c r="K138" s="168"/>
      <c r="L138" s="168"/>
      <c r="M138" s="168"/>
      <c r="N138" s="169"/>
    </row>
    <row r="139" spans="2:14" ht="12.75">
      <c r="B139" s="162"/>
      <c r="D139" s="64"/>
      <c r="E139" s="70"/>
      <c r="F139" s="70" t="e">
        <f>+((+#REF!*4)*100)/#REF!</f>
        <v>#REF!</v>
      </c>
      <c r="G139" s="70" t="e">
        <f>+((+#REF!*4)*100)/#REF!</f>
        <v>#REF!</v>
      </c>
      <c r="H139" s="70" t="e">
        <f>+((+#REF!*4)*100)/#REF!</f>
        <v>#REF!</v>
      </c>
      <c r="I139" s="69"/>
      <c r="J139" s="167"/>
      <c r="K139" s="168"/>
      <c r="L139" s="168"/>
      <c r="M139" s="168"/>
      <c r="N139" s="169"/>
    </row>
    <row r="140" spans="2:14" ht="12.75">
      <c r="B140" s="162"/>
      <c r="D140" s="64"/>
      <c r="E140" s="70"/>
      <c r="F140" s="70" t="e">
        <f>+((+#REF!*4)*100)/#REF!</f>
        <v>#REF!</v>
      </c>
      <c r="G140" s="70" t="e">
        <f>+((+#REF!*4)*100)/#REF!</f>
        <v>#REF!</v>
      </c>
      <c r="H140" s="70" t="e">
        <f>+((+#REF!*4)*100)/#REF!</f>
        <v>#REF!</v>
      </c>
      <c r="I140" s="69"/>
      <c r="J140" s="167"/>
      <c r="K140" s="168"/>
      <c r="L140" s="168"/>
      <c r="M140" s="168"/>
      <c r="N140" s="169"/>
    </row>
    <row r="141" spans="2:14" ht="12.75">
      <c r="B141" s="162"/>
      <c r="D141" s="64"/>
      <c r="E141" s="70"/>
      <c r="F141" s="70" t="e">
        <f>+((+#REF!*4)*100)/#REF!</f>
        <v>#REF!</v>
      </c>
      <c r="G141" s="70" t="e">
        <f>+((+#REF!*4)*100)/#REF!</f>
        <v>#REF!</v>
      </c>
      <c r="H141" s="70" t="e">
        <f>+((+#REF!*4)*100)/#REF!</f>
        <v>#REF!</v>
      </c>
      <c r="I141" s="69"/>
      <c r="J141" s="167"/>
      <c r="K141" s="168"/>
      <c r="L141" s="168"/>
      <c r="M141" s="168"/>
      <c r="N141" s="169"/>
    </row>
    <row r="142" spans="2:14" ht="12.75">
      <c r="B142" s="162"/>
      <c r="D142" s="64"/>
      <c r="E142" s="70"/>
      <c r="F142" s="70" t="e">
        <f>+((+#REF!*4)*100)/#REF!</f>
        <v>#REF!</v>
      </c>
      <c r="G142" s="70" t="e">
        <f>+((+#REF!*4)*100)/#REF!</f>
        <v>#REF!</v>
      </c>
      <c r="H142" s="70" t="e">
        <f>+((+#REF!*4)*100)/#REF!</f>
        <v>#REF!</v>
      </c>
      <c r="I142" s="69"/>
      <c r="J142" s="167"/>
      <c r="K142" s="168"/>
      <c r="L142" s="168"/>
      <c r="M142" s="168"/>
      <c r="N142" s="169"/>
    </row>
    <row r="143" spans="2:14" ht="12.75">
      <c r="B143" s="162"/>
      <c r="D143" s="64"/>
      <c r="E143" s="70"/>
      <c r="F143" s="70" t="e">
        <f>+((+#REF!*4)*100)/#REF!</f>
        <v>#REF!</v>
      </c>
      <c r="G143" s="70" t="e">
        <f>+((+#REF!*4)*100)/#REF!</f>
        <v>#REF!</v>
      </c>
      <c r="H143" s="70" t="e">
        <f>+((+#REF!*4)*100)/#REF!</f>
        <v>#REF!</v>
      </c>
      <c r="I143" s="69"/>
      <c r="J143" s="167"/>
      <c r="K143" s="168"/>
      <c r="L143" s="168"/>
      <c r="M143" s="168"/>
      <c r="N143" s="169"/>
    </row>
    <row r="144" spans="2:14" ht="12.75">
      <c r="B144" s="162"/>
      <c r="D144" s="64"/>
      <c r="E144" s="70"/>
      <c r="F144" s="70" t="e">
        <f>+((+#REF!*4)*100)/#REF!</f>
        <v>#REF!</v>
      </c>
      <c r="G144" s="70" t="e">
        <f>+((+#REF!*4)*100)/#REF!</f>
        <v>#REF!</v>
      </c>
      <c r="H144" s="70" t="e">
        <f>+((+#REF!*4)*100)/#REF!</f>
        <v>#REF!</v>
      </c>
      <c r="I144" s="69"/>
      <c r="J144" s="167"/>
      <c r="K144" s="168"/>
      <c r="L144" s="168"/>
      <c r="M144" s="168"/>
      <c r="N144" s="169"/>
    </row>
    <row r="145" spans="2:14" ht="12.75">
      <c r="B145" s="162"/>
      <c r="D145" s="64"/>
      <c r="E145" s="70"/>
      <c r="F145" s="70" t="e">
        <f>+((+#REF!*4)*100)/#REF!</f>
        <v>#REF!</v>
      </c>
      <c r="G145" s="70" t="e">
        <f>+((+#REF!*4)*100)/#REF!</f>
        <v>#REF!</v>
      </c>
      <c r="H145" s="70" t="e">
        <f>+((+#REF!*4)*100)/#REF!</f>
        <v>#REF!</v>
      </c>
      <c r="I145" s="69"/>
      <c r="J145" s="167"/>
      <c r="K145" s="168"/>
      <c r="L145" s="168"/>
      <c r="M145" s="168"/>
      <c r="N145" s="169"/>
    </row>
    <row r="146" spans="2:14" ht="12.75">
      <c r="B146" s="162"/>
      <c r="D146" s="64"/>
      <c r="E146" s="70"/>
      <c r="F146" s="70" t="e">
        <f>+((+#REF!*4)*100)/#REF!</f>
        <v>#REF!</v>
      </c>
      <c r="G146" s="70" t="e">
        <f>+((+#REF!*4)*100)/#REF!</f>
        <v>#REF!</v>
      </c>
      <c r="H146" s="70" t="e">
        <f>+((+#REF!*4)*100)/#REF!</f>
        <v>#REF!</v>
      </c>
      <c r="I146" s="69"/>
      <c r="J146" s="167"/>
      <c r="K146" s="168"/>
      <c r="L146" s="168"/>
      <c r="M146" s="168"/>
      <c r="N146" s="169"/>
    </row>
    <row r="147" spans="2:14" ht="12.75">
      <c r="B147" s="162"/>
      <c r="D147" s="64"/>
      <c r="E147" s="70"/>
      <c r="F147" s="70" t="e">
        <f>+((+#REF!*4)*100)/#REF!</f>
        <v>#REF!</v>
      </c>
      <c r="G147" s="70" t="e">
        <f>+((+#REF!*4)*100)/#REF!</f>
        <v>#REF!</v>
      </c>
      <c r="H147" s="70" t="e">
        <f>+((+#REF!*4)*100)/#REF!</f>
        <v>#REF!</v>
      </c>
      <c r="I147" s="69"/>
      <c r="J147" s="167"/>
      <c r="K147" s="168"/>
      <c r="L147" s="168"/>
      <c r="M147" s="168"/>
      <c r="N147" s="169"/>
    </row>
    <row r="148" spans="2:14" ht="12.75">
      <c r="B148" s="162"/>
      <c r="D148" s="64"/>
      <c r="E148" s="70"/>
      <c r="F148" s="70" t="e">
        <f>+((+#REF!*4)*100)/#REF!</f>
        <v>#REF!</v>
      </c>
      <c r="G148" s="70" t="e">
        <f>+((+#REF!*4)*100)/#REF!</f>
        <v>#REF!</v>
      </c>
      <c r="H148" s="70" t="e">
        <f>+((+#REF!*4)*100)/#REF!</f>
        <v>#REF!</v>
      </c>
      <c r="I148" s="69"/>
      <c r="J148" s="167"/>
      <c r="K148" s="168"/>
      <c r="L148" s="168"/>
      <c r="M148" s="168"/>
      <c r="N148" s="169"/>
    </row>
    <row r="149" spans="2:14" ht="12.75">
      <c r="B149" s="162"/>
      <c r="D149" s="64"/>
      <c r="E149" s="70"/>
      <c r="F149" s="70" t="e">
        <f>+((+#REF!*4)*100)/#REF!</f>
        <v>#REF!</v>
      </c>
      <c r="G149" s="70" t="e">
        <f>+((+#REF!*4)*100)/#REF!</f>
        <v>#REF!</v>
      </c>
      <c r="H149" s="70" t="e">
        <f>+((+#REF!*4)*100)/#REF!</f>
        <v>#REF!</v>
      </c>
      <c r="I149" s="69"/>
      <c r="J149" s="167"/>
      <c r="K149" s="168"/>
      <c r="L149" s="168"/>
      <c r="M149" s="168"/>
      <c r="N149" s="169"/>
    </row>
    <row r="150" spans="2:14" ht="12.75">
      <c r="B150" s="162"/>
      <c r="D150" s="64"/>
      <c r="E150" s="70"/>
      <c r="F150" s="70" t="e">
        <f>+((+#REF!*4)*100)/#REF!</f>
        <v>#REF!</v>
      </c>
      <c r="G150" s="70" t="e">
        <f>+((+#REF!*4)*100)/#REF!</f>
        <v>#REF!</v>
      </c>
      <c r="H150" s="70" t="e">
        <f>+((+#REF!*4)*100)/#REF!</f>
        <v>#REF!</v>
      </c>
      <c r="I150" s="69"/>
      <c r="J150" s="167"/>
      <c r="K150" s="168"/>
      <c r="L150" s="168"/>
      <c r="M150" s="168"/>
      <c r="N150" s="169"/>
    </row>
    <row r="151" spans="2:14" ht="12.75">
      <c r="B151" s="162"/>
      <c r="D151" s="64"/>
      <c r="E151" s="70"/>
      <c r="F151" s="70" t="e">
        <f>+((+#REF!*4)*100)/#REF!</f>
        <v>#REF!</v>
      </c>
      <c r="G151" s="70" t="e">
        <f>+((+#REF!*4)*100)/#REF!</f>
        <v>#REF!</v>
      </c>
      <c r="H151" s="70" t="e">
        <f>+((+#REF!*4)*100)/#REF!</f>
        <v>#REF!</v>
      </c>
      <c r="I151" s="69"/>
      <c r="J151" s="167"/>
      <c r="K151" s="168"/>
      <c r="L151" s="168"/>
      <c r="M151" s="168"/>
      <c r="N151" s="169"/>
    </row>
    <row r="152" spans="2:14" ht="12.75">
      <c r="B152" s="162"/>
      <c r="D152" s="64"/>
      <c r="E152" s="70"/>
      <c r="F152" s="70" t="e">
        <f>+((+#REF!*4)*100)/#REF!</f>
        <v>#REF!</v>
      </c>
      <c r="G152" s="70" t="e">
        <f>+((+#REF!*4)*100)/#REF!</f>
        <v>#REF!</v>
      </c>
      <c r="H152" s="70" t="e">
        <f>+((+#REF!*4)*100)/#REF!</f>
        <v>#REF!</v>
      </c>
      <c r="I152" s="69"/>
      <c r="J152" s="167"/>
      <c r="K152" s="168"/>
      <c r="L152" s="168"/>
      <c r="M152" s="168"/>
      <c r="N152" s="169"/>
    </row>
    <row r="153" spans="2:14" ht="12.75">
      <c r="B153" s="162"/>
      <c r="D153" s="64"/>
      <c r="E153" s="70"/>
      <c r="F153" s="68"/>
      <c r="G153" s="68"/>
      <c r="H153" s="68"/>
      <c r="I153" s="69"/>
      <c r="J153" s="167"/>
      <c r="K153" s="168"/>
      <c r="L153" s="168"/>
      <c r="M153" s="168"/>
      <c r="N153" s="169"/>
    </row>
    <row r="154" spans="2:14" ht="12.75">
      <c r="B154" s="163"/>
      <c r="D154" s="71"/>
      <c r="E154" s="72"/>
      <c r="F154" s="73" t="e">
        <f>SUM(F135:F152)</f>
        <v>#REF!</v>
      </c>
      <c r="G154" s="73" t="e">
        <f>SUM(G135:G152)</f>
        <v>#REF!</v>
      </c>
      <c r="H154" s="73" t="e">
        <f>SUM(H135:H152)</f>
        <v>#REF!</v>
      </c>
      <c r="I154" s="69"/>
      <c r="J154" s="170"/>
      <c r="K154" s="171"/>
      <c r="L154" s="171"/>
      <c r="M154" s="171"/>
      <c r="N154" s="172"/>
    </row>
    <row r="155" spans="2:14" ht="12.75">
      <c r="B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2:14" ht="12.75">
      <c r="B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1:14" ht="12.75">
      <c r="A157" s="173" t="s">
        <v>359</v>
      </c>
      <c r="B157" s="173" t="s">
        <v>360</v>
      </c>
      <c r="C157" s="88"/>
      <c r="D157" s="175" t="s">
        <v>105</v>
      </c>
      <c r="E157" s="89" t="s">
        <v>106</v>
      </c>
      <c r="F157" s="89" t="s">
        <v>107</v>
      </c>
      <c r="G157" s="89" t="s">
        <v>108</v>
      </c>
      <c r="H157" s="89" t="s">
        <v>109</v>
      </c>
      <c r="I157" s="90"/>
      <c r="J157" s="175" t="s">
        <v>110</v>
      </c>
      <c r="K157" s="175"/>
      <c r="L157" s="175"/>
      <c r="M157" s="175"/>
      <c r="N157" s="175"/>
    </row>
    <row r="158" spans="1:14" ht="12.75">
      <c r="A158" s="174"/>
      <c r="B158" s="174"/>
      <c r="C158" s="88"/>
      <c r="D158" s="174"/>
      <c r="E158" s="91" t="s">
        <v>111</v>
      </c>
      <c r="F158" s="92"/>
      <c r="G158" s="92"/>
      <c r="H158" s="92"/>
      <c r="I158" s="93"/>
      <c r="J158" s="174"/>
      <c r="K158" s="174"/>
      <c r="L158" s="174"/>
      <c r="M158" s="174"/>
      <c r="N158" s="174"/>
    </row>
    <row r="159" spans="1:14" ht="12.75">
      <c r="A159" s="63">
        <v>7</v>
      </c>
      <c r="B159" s="161" t="s">
        <v>531</v>
      </c>
      <c r="C159" s="63"/>
      <c r="D159" s="64" t="s">
        <v>351</v>
      </c>
      <c r="E159" s="65">
        <v>16</v>
      </c>
      <c r="F159" s="66" t="s">
        <v>113</v>
      </c>
      <c r="G159" s="66" t="s">
        <v>113</v>
      </c>
      <c r="H159" s="66" t="s">
        <v>113</v>
      </c>
      <c r="I159" s="67"/>
      <c r="J159" s="164" t="s">
        <v>528</v>
      </c>
      <c r="K159" s="165"/>
      <c r="L159" s="165"/>
      <c r="M159" s="165"/>
      <c r="N159" s="166"/>
    </row>
    <row r="160" spans="2:14" ht="12.75">
      <c r="B160" s="162"/>
      <c r="D160" s="64" t="s">
        <v>529</v>
      </c>
      <c r="E160" s="70">
        <v>10</v>
      </c>
      <c r="F160" s="68" t="e">
        <f>+((+#REF!*4)*100)/#REF!</f>
        <v>#REF!</v>
      </c>
      <c r="G160" s="68" t="e">
        <f>+((+#REF!*4)*100)/#REF!</f>
        <v>#REF!</v>
      </c>
      <c r="H160" s="68" t="e">
        <f>+((+#REF!*4)*100)/#REF!</f>
        <v>#REF!</v>
      </c>
      <c r="I160" s="69"/>
      <c r="J160" s="167"/>
      <c r="K160" s="168"/>
      <c r="L160" s="168"/>
      <c r="M160" s="168"/>
      <c r="N160" s="169"/>
    </row>
    <row r="161" spans="2:14" ht="12.75">
      <c r="B161" s="162"/>
      <c r="D161" s="64" t="s">
        <v>327</v>
      </c>
      <c r="E161" s="70">
        <v>10</v>
      </c>
      <c r="F161" s="70" t="e">
        <f>+((+#REF!*4)*100)/#REF!</f>
        <v>#REF!</v>
      </c>
      <c r="G161" s="70" t="e">
        <f>+((+#REF!*4)*100)/#REF!</f>
        <v>#REF!</v>
      </c>
      <c r="H161" s="70" t="e">
        <f>+((+#REF!*4)*100)/#REF!</f>
        <v>#REF!</v>
      </c>
      <c r="I161" s="69"/>
      <c r="J161" s="167"/>
      <c r="K161" s="168"/>
      <c r="L161" s="168"/>
      <c r="M161" s="168"/>
      <c r="N161" s="169"/>
    </row>
    <row r="162" spans="2:14" ht="12.75">
      <c r="B162" s="162"/>
      <c r="D162" s="64" t="s">
        <v>530</v>
      </c>
      <c r="E162" s="70">
        <v>10</v>
      </c>
      <c r="F162" s="70" t="e">
        <f>+((+#REF!*4)*100)/#REF!</f>
        <v>#REF!</v>
      </c>
      <c r="G162" s="70" t="e">
        <f>+((+#REF!*4)*100)/#REF!</f>
        <v>#REF!</v>
      </c>
      <c r="H162" s="70" t="e">
        <f>+((+#REF!*4)*100)/#REF!</f>
        <v>#REF!</v>
      </c>
      <c r="I162" s="69"/>
      <c r="J162" s="167"/>
      <c r="K162" s="168"/>
      <c r="L162" s="168"/>
      <c r="M162" s="168"/>
      <c r="N162" s="169"/>
    </row>
    <row r="163" spans="2:14" ht="12.75">
      <c r="B163" s="162"/>
      <c r="D163" s="64"/>
      <c r="E163" s="70"/>
      <c r="F163" s="70" t="e">
        <f>+((+#REF!*4)*100)/#REF!</f>
        <v>#REF!</v>
      </c>
      <c r="G163" s="70" t="e">
        <f>+((+#REF!*4)*100)/#REF!</f>
        <v>#REF!</v>
      </c>
      <c r="H163" s="70" t="e">
        <f>+((+#REF!*4)*100)/#REF!</f>
        <v>#REF!</v>
      </c>
      <c r="I163" s="69"/>
      <c r="J163" s="167"/>
      <c r="K163" s="168"/>
      <c r="L163" s="168"/>
      <c r="M163" s="168"/>
      <c r="N163" s="169"/>
    </row>
    <row r="164" spans="2:14" ht="12.75">
      <c r="B164" s="162"/>
      <c r="D164" s="64"/>
      <c r="E164" s="70"/>
      <c r="F164" s="70" t="e">
        <f>+((+#REF!*4)*100)/#REF!</f>
        <v>#REF!</v>
      </c>
      <c r="G164" s="70" t="e">
        <f>+((+#REF!*4)*100)/#REF!</f>
        <v>#REF!</v>
      </c>
      <c r="H164" s="70" t="e">
        <f>+((+#REF!*4)*100)/#REF!</f>
        <v>#REF!</v>
      </c>
      <c r="I164" s="69"/>
      <c r="J164" s="167"/>
      <c r="K164" s="168"/>
      <c r="L164" s="168"/>
      <c r="M164" s="168"/>
      <c r="N164" s="169"/>
    </row>
    <row r="165" spans="2:14" ht="12.75">
      <c r="B165" s="162"/>
      <c r="D165" s="64"/>
      <c r="E165" s="70"/>
      <c r="F165" s="70" t="e">
        <f>+((+#REF!*4)*100)/#REF!</f>
        <v>#REF!</v>
      </c>
      <c r="G165" s="70" t="e">
        <f>+((+#REF!*4)*100)/#REF!</f>
        <v>#REF!</v>
      </c>
      <c r="H165" s="70" t="e">
        <f>+((+#REF!*4)*100)/#REF!</f>
        <v>#REF!</v>
      </c>
      <c r="I165" s="69"/>
      <c r="J165" s="167"/>
      <c r="K165" s="168"/>
      <c r="L165" s="168"/>
      <c r="M165" s="168"/>
      <c r="N165" s="169"/>
    </row>
    <row r="166" spans="2:14" ht="12.75">
      <c r="B166" s="162"/>
      <c r="D166" s="64"/>
      <c r="E166" s="70"/>
      <c r="F166" s="70" t="e">
        <f>+((+#REF!*4)*100)/#REF!</f>
        <v>#REF!</v>
      </c>
      <c r="G166" s="70" t="e">
        <f>+((+#REF!*4)*100)/#REF!</f>
        <v>#REF!</v>
      </c>
      <c r="H166" s="70" t="e">
        <f>+((+#REF!*4)*100)/#REF!</f>
        <v>#REF!</v>
      </c>
      <c r="I166" s="69"/>
      <c r="J166" s="167"/>
      <c r="K166" s="168"/>
      <c r="L166" s="168"/>
      <c r="M166" s="168"/>
      <c r="N166" s="169"/>
    </row>
    <row r="167" spans="2:14" ht="12.75">
      <c r="B167" s="162"/>
      <c r="D167" s="64"/>
      <c r="E167" s="70"/>
      <c r="F167" s="70" t="e">
        <f>+((+#REF!*4)*100)/#REF!</f>
        <v>#REF!</v>
      </c>
      <c r="G167" s="70" t="e">
        <f>+((+#REF!*4)*100)/#REF!</f>
        <v>#REF!</v>
      </c>
      <c r="H167" s="70" t="e">
        <f>+((+#REF!*4)*100)/#REF!</f>
        <v>#REF!</v>
      </c>
      <c r="I167" s="69"/>
      <c r="J167" s="167"/>
      <c r="K167" s="168"/>
      <c r="L167" s="168"/>
      <c r="M167" s="168"/>
      <c r="N167" s="169"/>
    </row>
    <row r="168" spans="2:14" ht="12.75">
      <c r="B168" s="162"/>
      <c r="D168" s="64"/>
      <c r="E168" s="70"/>
      <c r="F168" s="70" t="e">
        <f>+((+#REF!*4)*100)/#REF!</f>
        <v>#REF!</v>
      </c>
      <c r="G168" s="70" t="e">
        <f>+((+#REF!*4)*100)/#REF!</f>
        <v>#REF!</v>
      </c>
      <c r="H168" s="70" t="e">
        <f>+((+#REF!*4)*100)/#REF!</f>
        <v>#REF!</v>
      </c>
      <c r="I168" s="69"/>
      <c r="J168" s="167"/>
      <c r="K168" s="168"/>
      <c r="L168" s="168"/>
      <c r="M168" s="168"/>
      <c r="N168" s="169"/>
    </row>
    <row r="169" spans="2:14" ht="12.75">
      <c r="B169" s="162"/>
      <c r="D169" s="64"/>
      <c r="E169" s="70"/>
      <c r="F169" s="70" t="e">
        <f>+((+#REF!*4)*100)/#REF!</f>
        <v>#REF!</v>
      </c>
      <c r="G169" s="70" t="e">
        <f>+((+#REF!*4)*100)/#REF!</f>
        <v>#REF!</v>
      </c>
      <c r="H169" s="70" t="e">
        <f>+((+#REF!*4)*100)/#REF!</f>
        <v>#REF!</v>
      </c>
      <c r="I169" s="69"/>
      <c r="J169" s="167"/>
      <c r="K169" s="168"/>
      <c r="L169" s="168"/>
      <c r="M169" s="168"/>
      <c r="N169" s="169"/>
    </row>
    <row r="170" spans="2:14" ht="12.75">
      <c r="B170" s="162"/>
      <c r="D170" s="64"/>
      <c r="E170" s="70"/>
      <c r="F170" s="70" t="e">
        <f>+((+#REF!*4)*100)/#REF!</f>
        <v>#REF!</v>
      </c>
      <c r="G170" s="70" t="e">
        <f>+((+#REF!*4)*100)/#REF!</f>
        <v>#REF!</v>
      </c>
      <c r="H170" s="70" t="e">
        <f>+((+#REF!*4)*100)/#REF!</f>
        <v>#REF!</v>
      </c>
      <c r="I170" s="69"/>
      <c r="J170" s="167"/>
      <c r="K170" s="168"/>
      <c r="L170" s="168"/>
      <c r="M170" s="168"/>
      <c r="N170" s="169"/>
    </row>
    <row r="171" spans="2:14" ht="12.75">
      <c r="B171" s="162"/>
      <c r="D171" s="64"/>
      <c r="E171" s="70"/>
      <c r="F171" s="70" t="e">
        <f>+((+#REF!*4)*100)/#REF!</f>
        <v>#REF!</v>
      </c>
      <c r="G171" s="70" t="e">
        <f>+((+#REF!*4)*100)/#REF!</f>
        <v>#REF!</v>
      </c>
      <c r="H171" s="70" t="e">
        <f>+((+#REF!*4)*100)/#REF!</f>
        <v>#REF!</v>
      </c>
      <c r="I171" s="69"/>
      <c r="J171" s="167"/>
      <c r="K171" s="168"/>
      <c r="L171" s="168"/>
      <c r="M171" s="168"/>
      <c r="N171" s="169"/>
    </row>
    <row r="172" spans="2:14" ht="12.75">
      <c r="B172" s="162"/>
      <c r="D172" s="64"/>
      <c r="E172" s="70"/>
      <c r="F172" s="70" t="e">
        <f>+((+#REF!*4)*100)/#REF!</f>
        <v>#REF!</v>
      </c>
      <c r="G172" s="70" t="e">
        <f>+((+#REF!*4)*100)/#REF!</f>
        <v>#REF!</v>
      </c>
      <c r="H172" s="70" t="e">
        <f>+((+#REF!*4)*100)/#REF!</f>
        <v>#REF!</v>
      </c>
      <c r="I172" s="69"/>
      <c r="J172" s="167"/>
      <c r="K172" s="168"/>
      <c r="L172" s="168"/>
      <c r="M172" s="168"/>
      <c r="N172" s="169"/>
    </row>
    <row r="173" spans="2:14" ht="12.75">
      <c r="B173" s="162"/>
      <c r="D173" s="64"/>
      <c r="E173" s="70"/>
      <c r="F173" s="70" t="e">
        <f>+((+#REF!*4)*100)/#REF!</f>
        <v>#REF!</v>
      </c>
      <c r="G173" s="70" t="e">
        <f>+((+#REF!*4)*100)/#REF!</f>
        <v>#REF!</v>
      </c>
      <c r="H173" s="70" t="e">
        <f>+((+#REF!*4)*100)/#REF!</f>
        <v>#REF!</v>
      </c>
      <c r="I173" s="69"/>
      <c r="J173" s="167"/>
      <c r="K173" s="168"/>
      <c r="L173" s="168"/>
      <c r="M173" s="168"/>
      <c r="N173" s="169"/>
    </row>
    <row r="174" spans="2:14" ht="12.75">
      <c r="B174" s="162"/>
      <c r="D174" s="64"/>
      <c r="E174" s="70"/>
      <c r="F174" s="70" t="e">
        <f>+((+#REF!*4)*100)/#REF!</f>
        <v>#REF!</v>
      </c>
      <c r="G174" s="70" t="e">
        <f>+((+#REF!*4)*100)/#REF!</f>
        <v>#REF!</v>
      </c>
      <c r="H174" s="70" t="e">
        <f>+((+#REF!*4)*100)/#REF!</f>
        <v>#REF!</v>
      </c>
      <c r="I174" s="69"/>
      <c r="J174" s="167"/>
      <c r="K174" s="168"/>
      <c r="L174" s="168"/>
      <c r="M174" s="168"/>
      <c r="N174" s="169"/>
    </row>
    <row r="175" spans="2:14" ht="12.75">
      <c r="B175" s="162"/>
      <c r="D175" s="64"/>
      <c r="E175" s="70"/>
      <c r="F175" s="70" t="e">
        <f>+((+#REF!*4)*100)/#REF!</f>
        <v>#REF!</v>
      </c>
      <c r="G175" s="70" t="e">
        <f>+((+#REF!*4)*100)/#REF!</f>
        <v>#REF!</v>
      </c>
      <c r="H175" s="70" t="e">
        <f>+((+#REF!*4)*100)/#REF!</f>
        <v>#REF!</v>
      </c>
      <c r="I175" s="69"/>
      <c r="J175" s="167"/>
      <c r="K175" s="168"/>
      <c r="L175" s="168"/>
      <c r="M175" s="168"/>
      <c r="N175" s="169"/>
    </row>
    <row r="176" spans="2:14" ht="12.75">
      <c r="B176" s="162"/>
      <c r="D176" s="64"/>
      <c r="E176" s="70"/>
      <c r="F176" s="70" t="e">
        <f>+((+#REF!*4)*100)/#REF!</f>
        <v>#REF!</v>
      </c>
      <c r="G176" s="70" t="e">
        <f>+((+#REF!*4)*100)/#REF!</f>
        <v>#REF!</v>
      </c>
      <c r="H176" s="70" t="e">
        <f>+((+#REF!*4)*100)/#REF!</f>
        <v>#REF!</v>
      </c>
      <c r="I176" s="69"/>
      <c r="J176" s="167"/>
      <c r="K176" s="168"/>
      <c r="L176" s="168"/>
      <c r="M176" s="168"/>
      <c r="N176" s="169"/>
    </row>
    <row r="177" spans="2:14" ht="12.75">
      <c r="B177" s="162"/>
      <c r="D177" s="64"/>
      <c r="E177" s="70"/>
      <c r="F177" s="70" t="e">
        <f>+((+#REF!*4)*100)/#REF!</f>
        <v>#REF!</v>
      </c>
      <c r="G177" s="70" t="e">
        <f>+((+#REF!*4)*100)/#REF!</f>
        <v>#REF!</v>
      </c>
      <c r="H177" s="70" t="e">
        <f>+((+#REF!*4)*100)/#REF!</f>
        <v>#REF!</v>
      </c>
      <c r="I177" s="69"/>
      <c r="J177" s="167"/>
      <c r="K177" s="168"/>
      <c r="L177" s="168"/>
      <c r="M177" s="168"/>
      <c r="N177" s="169"/>
    </row>
    <row r="178" spans="2:14" ht="12.75">
      <c r="B178" s="162"/>
      <c r="D178" s="64"/>
      <c r="E178" s="70"/>
      <c r="F178" s="68"/>
      <c r="G178" s="68"/>
      <c r="H178" s="68"/>
      <c r="I178" s="69"/>
      <c r="J178" s="167"/>
      <c r="K178" s="168"/>
      <c r="L178" s="168"/>
      <c r="M178" s="168"/>
      <c r="N178" s="169"/>
    </row>
    <row r="179" spans="2:14" ht="12.75">
      <c r="B179" s="163"/>
      <c r="D179" s="71"/>
      <c r="E179" s="72"/>
      <c r="F179" s="73" t="e">
        <f>SUM(F160:F177)</f>
        <v>#REF!</v>
      </c>
      <c r="G179" s="73" t="e">
        <f>SUM(G160:G177)</f>
        <v>#REF!</v>
      </c>
      <c r="H179" s="73" t="e">
        <f>SUM(H160:H177)</f>
        <v>#REF!</v>
      </c>
      <c r="I179" s="69"/>
      <c r="J179" s="170"/>
      <c r="K179" s="171"/>
      <c r="L179" s="171"/>
      <c r="M179" s="171"/>
      <c r="N179" s="172"/>
    </row>
    <row r="180" spans="2:14" ht="12.75">
      <c r="B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</row>
    <row r="181" spans="2:14" ht="12.75">
      <c r="B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</row>
    <row r="182" spans="1:14" ht="12.75">
      <c r="A182" s="173" t="s">
        <v>359</v>
      </c>
      <c r="B182" s="173" t="s">
        <v>360</v>
      </c>
      <c r="C182" s="88"/>
      <c r="D182" s="175" t="s">
        <v>105</v>
      </c>
      <c r="E182" s="89" t="s">
        <v>106</v>
      </c>
      <c r="F182" s="89" t="s">
        <v>107</v>
      </c>
      <c r="G182" s="89" t="s">
        <v>108</v>
      </c>
      <c r="H182" s="89" t="s">
        <v>109</v>
      </c>
      <c r="I182" s="90"/>
      <c r="J182" s="175" t="s">
        <v>110</v>
      </c>
      <c r="K182" s="175"/>
      <c r="L182" s="175"/>
      <c r="M182" s="175"/>
      <c r="N182" s="175"/>
    </row>
    <row r="183" spans="1:14" ht="12.75">
      <c r="A183" s="174"/>
      <c r="B183" s="174"/>
      <c r="C183" s="88"/>
      <c r="D183" s="174"/>
      <c r="E183" s="91" t="s">
        <v>111</v>
      </c>
      <c r="F183" s="92"/>
      <c r="G183" s="92"/>
      <c r="H183" s="92"/>
      <c r="I183" s="93"/>
      <c r="J183" s="174"/>
      <c r="K183" s="174"/>
      <c r="L183" s="174"/>
      <c r="M183" s="174"/>
      <c r="N183" s="174"/>
    </row>
    <row r="184" spans="1:14" ht="12.75">
      <c r="A184" s="63">
        <v>8</v>
      </c>
      <c r="B184" s="161" t="s">
        <v>352</v>
      </c>
      <c r="C184" s="63"/>
      <c r="D184" s="64" t="s">
        <v>353</v>
      </c>
      <c r="E184" s="65">
        <v>125</v>
      </c>
      <c r="F184" s="66" t="s">
        <v>113</v>
      </c>
      <c r="G184" s="66" t="s">
        <v>113</v>
      </c>
      <c r="H184" s="66" t="s">
        <v>113</v>
      </c>
      <c r="I184" s="67"/>
      <c r="J184" s="164" t="s">
        <v>354</v>
      </c>
      <c r="K184" s="165"/>
      <c r="L184" s="165"/>
      <c r="M184" s="165"/>
      <c r="N184" s="166"/>
    </row>
    <row r="185" spans="2:14" ht="12.75">
      <c r="B185" s="162"/>
      <c r="D185" s="64"/>
      <c r="E185" s="70"/>
      <c r="F185" s="68" t="e">
        <f>+((+#REF!*4)*100)/#REF!</f>
        <v>#REF!</v>
      </c>
      <c r="G185" s="68" t="e">
        <f>+((+#REF!*4)*100)/#REF!</f>
        <v>#REF!</v>
      </c>
      <c r="H185" s="68" t="e">
        <f>+((+#REF!*4)*100)/#REF!</f>
        <v>#REF!</v>
      </c>
      <c r="I185" s="69"/>
      <c r="J185" s="167"/>
      <c r="K185" s="168"/>
      <c r="L185" s="168"/>
      <c r="M185" s="168"/>
      <c r="N185" s="169"/>
    </row>
    <row r="186" spans="2:14" ht="12.75">
      <c r="B186" s="162"/>
      <c r="D186" s="64"/>
      <c r="E186" s="70"/>
      <c r="F186" s="70" t="e">
        <f>+((+#REF!*4)*100)/#REF!</f>
        <v>#REF!</v>
      </c>
      <c r="G186" s="70" t="e">
        <f>+((+#REF!*4)*100)/#REF!</f>
        <v>#REF!</v>
      </c>
      <c r="H186" s="70" t="e">
        <f>+((+#REF!*4)*100)/#REF!</f>
        <v>#REF!</v>
      </c>
      <c r="I186" s="69"/>
      <c r="J186" s="167"/>
      <c r="K186" s="168"/>
      <c r="L186" s="168"/>
      <c r="M186" s="168"/>
      <c r="N186" s="169"/>
    </row>
    <row r="187" spans="2:14" ht="12.75">
      <c r="B187" s="162"/>
      <c r="D187" s="64"/>
      <c r="E187" s="70"/>
      <c r="F187" s="70" t="e">
        <f>+((+#REF!*4)*100)/#REF!</f>
        <v>#REF!</v>
      </c>
      <c r="G187" s="70" t="e">
        <f>+((+#REF!*4)*100)/#REF!</f>
        <v>#REF!</v>
      </c>
      <c r="H187" s="70" t="e">
        <f>+((+#REF!*4)*100)/#REF!</f>
        <v>#REF!</v>
      </c>
      <c r="I187" s="69"/>
      <c r="J187" s="167"/>
      <c r="K187" s="168"/>
      <c r="L187" s="168"/>
      <c r="M187" s="168"/>
      <c r="N187" s="169"/>
    </row>
    <row r="188" spans="2:14" ht="12.75">
      <c r="B188" s="162"/>
      <c r="D188" s="64"/>
      <c r="E188" s="70"/>
      <c r="F188" s="70" t="e">
        <f>+((+#REF!*4)*100)/#REF!</f>
        <v>#REF!</v>
      </c>
      <c r="G188" s="70" t="e">
        <f>+((+#REF!*4)*100)/#REF!</f>
        <v>#REF!</v>
      </c>
      <c r="H188" s="70" t="e">
        <f>+((+#REF!*4)*100)/#REF!</f>
        <v>#REF!</v>
      </c>
      <c r="I188" s="69"/>
      <c r="J188" s="167"/>
      <c r="K188" s="168"/>
      <c r="L188" s="168"/>
      <c r="M188" s="168"/>
      <c r="N188" s="169"/>
    </row>
    <row r="189" spans="2:14" ht="12.75">
      <c r="B189" s="162"/>
      <c r="D189" s="64"/>
      <c r="E189" s="70"/>
      <c r="F189" s="70" t="e">
        <f>+((+#REF!*4)*100)/#REF!</f>
        <v>#REF!</v>
      </c>
      <c r="G189" s="70" t="e">
        <f>+((+#REF!*4)*100)/#REF!</f>
        <v>#REF!</v>
      </c>
      <c r="H189" s="70" t="e">
        <f>+((+#REF!*4)*100)/#REF!</f>
        <v>#REF!</v>
      </c>
      <c r="I189" s="69"/>
      <c r="J189" s="167"/>
      <c r="K189" s="168"/>
      <c r="L189" s="168"/>
      <c r="M189" s="168"/>
      <c r="N189" s="169"/>
    </row>
    <row r="190" spans="2:14" ht="12.75">
      <c r="B190" s="162"/>
      <c r="D190" s="64"/>
      <c r="E190" s="70"/>
      <c r="F190" s="70" t="e">
        <f>+((+#REF!*4)*100)/#REF!</f>
        <v>#REF!</v>
      </c>
      <c r="G190" s="70" t="e">
        <f>+((+#REF!*4)*100)/#REF!</f>
        <v>#REF!</v>
      </c>
      <c r="H190" s="70" t="e">
        <f>+((+#REF!*4)*100)/#REF!</f>
        <v>#REF!</v>
      </c>
      <c r="I190" s="69"/>
      <c r="J190" s="167"/>
      <c r="K190" s="168"/>
      <c r="L190" s="168"/>
      <c r="M190" s="168"/>
      <c r="N190" s="169"/>
    </row>
    <row r="191" spans="2:14" ht="12.75">
      <c r="B191" s="162"/>
      <c r="D191" s="64"/>
      <c r="E191" s="70"/>
      <c r="F191" s="70" t="e">
        <f>+((+#REF!*4)*100)/#REF!</f>
        <v>#REF!</v>
      </c>
      <c r="G191" s="70" t="e">
        <f>+((+#REF!*4)*100)/#REF!</f>
        <v>#REF!</v>
      </c>
      <c r="H191" s="70" t="e">
        <f>+((+#REF!*4)*100)/#REF!</f>
        <v>#REF!</v>
      </c>
      <c r="I191" s="69"/>
      <c r="J191" s="167"/>
      <c r="K191" s="168"/>
      <c r="L191" s="168"/>
      <c r="M191" s="168"/>
      <c r="N191" s="169"/>
    </row>
    <row r="192" spans="2:14" ht="12.75">
      <c r="B192" s="162"/>
      <c r="D192" s="64"/>
      <c r="E192" s="70"/>
      <c r="F192" s="70" t="e">
        <f>+((+#REF!*4)*100)/#REF!</f>
        <v>#REF!</v>
      </c>
      <c r="G192" s="70" t="e">
        <f>+((+#REF!*4)*100)/#REF!</f>
        <v>#REF!</v>
      </c>
      <c r="H192" s="70" t="e">
        <f>+((+#REF!*4)*100)/#REF!</f>
        <v>#REF!</v>
      </c>
      <c r="I192" s="69"/>
      <c r="J192" s="167"/>
      <c r="K192" s="168"/>
      <c r="L192" s="168"/>
      <c r="M192" s="168"/>
      <c r="N192" s="169"/>
    </row>
    <row r="193" spans="2:14" ht="12.75">
      <c r="B193" s="162"/>
      <c r="D193" s="64"/>
      <c r="E193" s="70"/>
      <c r="F193" s="70" t="e">
        <f>+((+#REF!*4)*100)/#REF!</f>
        <v>#REF!</v>
      </c>
      <c r="G193" s="70" t="e">
        <f>+((+#REF!*4)*100)/#REF!</f>
        <v>#REF!</v>
      </c>
      <c r="H193" s="70" t="e">
        <f>+((+#REF!*4)*100)/#REF!</f>
        <v>#REF!</v>
      </c>
      <c r="I193" s="69"/>
      <c r="J193" s="167"/>
      <c r="K193" s="168"/>
      <c r="L193" s="168"/>
      <c r="M193" s="168"/>
      <c r="N193" s="169"/>
    </row>
    <row r="194" spans="2:14" ht="12.75">
      <c r="B194" s="162"/>
      <c r="D194" s="64"/>
      <c r="E194" s="70"/>
      <c r="F194" s="70" t="e">
        <f>+((+#REF!*4)*100)/#REF!</f>
        <v>#REF!</v>
      </c>
      <c r="G194" s="70" t="e">
        <f>+((+#REF!*4)*100)/#REF!</f>
        <v>#REF!</v>
      </c>
      <c r="H194" s="70" t="e">
        <f>+((+#REF!*4)*100)/#REF!</f>
        <v>#REF!</v>
      </c>
      <c r="I194" s="69"/>
      <c r="J194" s="167"/>
      <c r="K194" s="168"/>
      <c r="L194" s="168"/>
      <c r="M194" s="168"/>
      <c r="N194" s="169"/>
    </row>
    <row r="195" spans="2:14" ht="12.75">
      <c r="B195" s="162"/>
      <c r="D195" s="64"/>
      <c r="E195" s="70"/>
      <c r="F195" s="70" t="e">
        <f>+((+#REF!*4)*100)/#REF!</f>
        <v>#REF!</v>
      </c>
      <c r="G195" s="70" t="e">
        <f>+((+#REF!*4)*100)/#REF!</f>
        <v>#REF!</v>
      </c>
      <c r="H195" s="70" t="e">
        <f>+((+#REF!*4)*100)/#REF!</f>
        <v>#REF!</v>
      </c>
      <c r="I195" s="69"/>
      <c r="J195" s="167"/>
      <c r="K195" s="168"/>
      <c r="L195" s="168"/>
      <c r="M195" s="168"/>
      <c r="N195" s="169"/>
    </row>
    <row r="196" spans="2:14" ht="12.75">
      <c r="B196" s="162"/>
      <c r="D196" s="64"/>
      <c r="E196" s="70"/>
      <c r="F196" s="70" t="e">
        <f>+((+#REF!*4)*100)/#REF!</f>
        <v>#REF!</v>
      </c>
      <c r="G196" s="70" t="e">
        <f>+((+#REF!*4)*100)/#REF!</f>
        <v>#REF!</v>
      </c>
      <c r="H196" s="70" t="e">
        <f>+((+#REF!*4)*100)/#REF!</f>
        <v>#REF!</v>
      </c>
      <c r="I196" s="69"/>
      <c r="J196" s="167"/>
      <c r="K196" s="168"/>
      <c r="L196" s="168"/>
      <c r="M196" s="168"/>
      <c r="N196" s="169"/>
    </row>
    <row r="197" spans="2:14" ht="12.75">
      <c r="B197" s="162"/>
      <c r="D197" s="64"/>
      <c r="E197" s="70"/>
      <c r="F197" s="70" t="e">
        <f>+((+#REF!*4)*100)/#REF!</f>
        <v>#REF!</v>
      </c>
      <c r="G197" s="70" t="e">
        <f>+((+#REF!*4)*100)/#REF!</f>
        <v>#REF!</v>
      </c>
      <c r="H197" s="70" t="e">
        <f>+((+#REF!*4)*100)/#REF!</f>
        <v>#REF!</v>
      </c>
      <c r="I197" s="69"/>
      <c r="J197" s="167"/>
      <c r="K197" s="168"/>
      <c r="L197" s="168"/>
      <c r="M197" s="168"/>
      <c r="N197" s="169"/>
    </row>
    <row r="198" spans="2:14" ht="12.75">
      <c r="B198" s="162"/>
      <c r="D198" s="64"/>
      <c r="E198" s="70"/>
      <c r="F198" s="70" t="e">
        <f>+((+#REF!*4)*100)/#REF!</f>
        <v>#REF!</v>
      </c>
      <c r="G198" s="70" t="e">
        <f>+((+#REF!*4)*100)/#REF!</f>
        <v>#REF!</v>
      </c>
      <c r="H198" s="70" t="e">
        <f>+((+#REF!*4)*100)/#REF!</f>
        <v>#REF!</v>
      </c>
      <c r="I198" s="69"/>
      <c r="J198" s="167"/>
      <c r="K198" s="168"/>
      <c r="L198" s="168"/>
      <c r="M198" s="168"/>
      <c r="N198" s="169"/>
    </row>
    <row r="199" spans="2:14" ht="12.75">
      <c r="B199" s="162"/>
      <c r="D199" s="64"/>
      <c r="E199" s="70"/>
      <c r="F199" s="70" t="e">
        <f>+((+#REF!*4)*100)/#REF!</f>
        <v>#REF!</v>
      </c>
      <c r="G199" s="70" t="e">
        <f>+((+#REF!*4)*100)/#REF!</f>
        <v>#REF!</v>
      </c>
      <c r="H199" s="70" t="e">
        <f>+((+#REF!*4)*100)/#REF!</f>
        <v>#REF!</v>
      </c>
      <c r="I199" s="69"/>
      <c r="J199" s="167"/>
      <c r="K199" s="168"/>
      <c r="L199" s="168"/>
      <c r="M199" s="168"/>
      <c r="N199" s="169"/>
    </row>
    <row r="200" spans="2:14" ht="12.75">
      <c r="B200" s="162"/>
      <c r="D200" s="64"/>
      <c r="E200" s="70"/>
      <c r="F200" s="70" t="e">
        <f>+((+#REF!*4)*100)/#REF!</f>
        <v>#REF!</v>
      </c>
      <c r="G200" s="70" t="e">
        <f>+((+#REF!*4)*100)/#REF!</f>
        <v>#REF!</v>
      </c>
      <c r="H200" s="70" t="e">
        <f>+((+#REF!*4)*100)/#REF!</f>
        <v>#REF!</v>
      </c>
      <c r="I200" s="69"/>
      <c r="J200" s="167"/>
      <c r="K200" s="168"/>
      <c r="L200" s="168"/>
      <c r="M200" s="168"/>
      <c r="N200" s="169"/>
    </row>
    <row r="201" spans="2:14" ht="12.75">
      <c r="B201" s="162"/>
      <c r="D201" s="64"/>
      <c r="E201" s="70"/>
      <c r="F201" s="70" t="e">
        <f>+((+#REF!*4)*100)/#REF!</f>
        <v>#REF!</v>
      </c>
      <c r="G201" s="70" t="e">
        <f>+((+#REF!*4)*100)/#REF!</f>
        <v>#REF!</v>
      </c>
      <c r="H201" s="70" t="e">
        <f>+((+#REF!*4)*100)/#REF!</f>
        <v>#REF!</v>
      </c>
      <c r="I201" s="69"/>
      <c r="J201" s="167"/>
      <c r="K201" s="168"/>
      <c r="L201" s="168"/>
      <c r="M201" s="168"/>
      <c r="N201" s="169"/>
    </row>
    <row r="202" spans="2:14" ht="12.75">
      <c r="B202" s="162"/>
      <c r="D202" s="64"/>
      <c r="E202" s="70"/>
      <c r="F202" s="70" t="e">
        <f>+((+#REF!*4)*100)/#REF!</f>
        <v>#REF!</v>
      </c>
      <c r="G202" s="70" t="e">
        <f>+((+#REF!*4)*100)/#REF!</f>
        <v>#REF!</v>
      </c>
      <c r="H202" s="70" t="e">
        <f>+((+#REF!*4)*100)/#REF!</f>
        <v>#REF!</v>
      </c>
      <c r="I202" s="69"/>
      <c r="J202" s="167"/>
      <c r="K202" s="168"/>
      <c r="L202" s="168"/>
      <c r="M202" s="168"/>
      <c r="N202" s="169"/>
    </row>
    <row r="203" spans="2:14" ht="12.75">
      <c r="B203" s="162"/>
      <c r="D203" s="64"/>
      <c r="E203" s="70"/>
      <c r="F203" s="68"/>
      <c r="G203" s="68"/>
      <c r="H203" s="68"/>
      <c r="I203" s="69"/>
      <c r="J203" s="167"/>
      <c r="K203" s="168"/>
      <c r="L203" s="168"/>
      <c r="M203" s="168"/>
      <c r="N203" s="169"/>
    </row>
    <row r="204" spans="2:14" ht="12.75">
      <c r="B204" s="163"/>
      <c r="D204" s="71"/>
      <c r="E204" s="72"/>
      <c r="F204" s="73" t="e">
        <f>SUM(F185:F202)</f>
        <v>#REF!</v>
      </c>
      <c r="G204" s="73" t="e">
        <f>SUM(G185:G202)</f>
        <v>#REF!</v>
      </c>
      <c r="H204" s="73" t="e">
        <f>SUM(H185:H202)</f>
        <v>#REF!</v>
      </c>
      <c r="I204" s="69"/>
      <c r="J204" s="170"/>
      <c r="K204" s="171"/>
      <c r="L204" s="171"/>
      <c r="M204" s="171"/>
      <c r="N204" s="172"/>
    </row>
    <row r="205" spans="2:14" ht="12.75">
      <c r="B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</row>
    <row r="206" spans="1:14" ht="12.75">
      <c r="A206" s="173" t="s">
        <v>359</v>
      </c>
      <c r="B206" s="173" t="s">
        <v>360</v>
      </c>
      <c r="C206" s="88"/>
      <c r="D206" s="175" t="s">
        <v>105</v>
      </c>
      <c r="E206" s="89" t="s">
        <v>106</v>
      </c>
      <c r="F206" s="89" t="s">
        <v>107</v>
      </c>
      <c r="G206" s="89" t="s">
        <v>108</v>
      </c>
      <c r="H206" s="89" t="s">
        <v>109</v>
      </c>
      <c r="I206" s="90"/>
      <c r="J206" s="175" t="s">
        <v>110</v>
      </c>
      <c r="K206" s="175"/>
      <c r="L206" s="175"/>
      <c r="M206" s="175"/>
      <c r="N206" s="175"/>
    </row>
    <row r="207" spans="1:14" ht="12.75">
      <c r="A207" s="174"/>
      <c r="B207" s="174"/>
      <c r="C207" s="88"/>
      <c r="D207" s="174"/>
      <c r="E207" s="91" t="s">
        <v>111</v>
      </c>
      <c r="F207" s="92"/>
      <c r="G207" s="92"/>
      <c r="H207" s="92"/>
      <c r="I207" s="93"/>
      <c r="J207" s="174"/>
      <c r="K207" s="174"/>
      <c r="L207" s="174"/>
      <c r="M207" s="174"/>
      <c r="N207" s="174"/>
    </row>
    <row r="208" spans="1:14" ht="12.75">
      <c r="A208" s="63">
        <v>9</v>
      </c>
      <c r="B208" s="161" t="s">
        <v>355</v>
      </c>
      <c r="C208" s="63"/>
      <c r="D208" s="64" t="s">
        <v>343</v>
      </c>
      <c r="E208" s="70">
        <v>10</v>
      </c>
      <c r="F208" s="66" t="s">
        <v>113</v>
      </c>
      <c r="G208" s="66" t="s">
        <v>113</v>
      </c>
      <c r="H208" s="66" t="s">
        <v>113</v>
      </c>
      <c r="I208" s="67"/>
      <c r="J208" s="164" t="s">
        <v>524</v>
      </c>
      <c r="K208" s="165"/>
      <c r="L208" s="165"/>
      <c r="M208" s="165"/>
      <c r="N208" s="166"/>
    </row>
    <row r="209" spans="2:14" ht="12.75">
      <c r="B209" s="162"/>
      <c r="D209" s="64" t="s">
        <v>525</v>
      </c>
      <c r="E209" s="70">
        <v>100</v>
      </c>
      <c r="F209" s="68" t="e">
        <f>+((+#REF!*4)*100)/#REF!</f>
        <v>#REF!</v>
      </c>
      <c r="G209" s="68" t="e">
        <f>+((+#REF!*4)*100)/#REF!</f>
        <v>#REF!</v>
      </c>
      <c r="H209" s="68" t="e">
        <f>+((+#REF!*4)*100)/#REF!</f>
        <v>#REF!</v>
      </c>
      <c r="I209" s="69"/>
      <c r="J209" s="167"/>
      <c r="K209" s="168"/>
      <c r="L209" s="168"/>
      <c r="M209" s="168"/>
      <c r="N209" s="169"/>
    </row>
    <row r="210" spans="2:14" ht="12.75">
      <c r="B210" s="162"/>
      <c r="D210" s="64" t="s">
        <v>526</v>
      </c>
      <c r="E210" s="70">
        <v>5</v>
      </c>
      <c r="F210" s="70" t="e">
        <f>+((+#REF!*4)*100)/#REF!</f>
        <v>#REF!</v>
      </c>
      <c r="G210" s="70" t="e">
        <f>+((+#REF!*4)*100)/#REF!</f>
        <v>#REF!</v>
      </c>
      <c r="H210" s="70" t="e">
        <f>+((+#REF!*4)*100)/#REF!</f>
        <v>#REF!</v>
      </c>
      <c r="I210" s="69"/>
      <c r="J210" s="167"/>
      <c r="K210" s="168"/>
      <c r="L210" s="168"/>
      <c r="M210" s="168"/>
      <c r="N210" s="169"/>
    </row>
    <row r="211" spans="2:14" ht="12.75">
      <c r="B211" s="162"/>
      <c r="D211" s="64" t="s">
        <v>527</v>
      </c>
      <c r="E211" s="80" t="s">
        <v>170</v>
      </c>
      <c r="F211" s="70" t="e">
        <f>+((+#REF!*4)*100)/#REF!</f>
        <v>#REF!</v>
      </c>
      <c r="G211" s="70" t="e">
        <f>+((+#REF!*4)*100)/#REF!</f>
        <v>#REF!</v>
      </c>
      <c r="H211" s="70" t="e">
        <f>+((+#REF!*4)*100)/#REF!</f>
        <v>#REF!</v>
      </c>
      <c r="I211" s="69"/>
      <c r="J211" s="167"/>
      <c r="K211" s="168"/>
      <c r="L211" s="168"/>
      <c r="M211" s="168"/>
      <c r="N211" s="169"/>
    </row>
    <row r="212" spans="2:14" ht="12.75">
      <c r="B212" s="162"/>
      <c r="D212" s="64"/>
      <c r="E212" s="70"/>
      <c r="F212" s="70" t="e">
        <f>+((+#REF!*4)*100)/#REF!</f>
        <v>#REF!</v>
      </c>
      <c r="G212" s="70" t="e">
        <f>+((+#REF!*4)*100)/#REF!</f>
        <v>#REF!</v>
      </c>
      <c r="H212" s="70" t="e">
        <f>+((+#REF!*4)*100)/#REF!</f>
        <v>#REF!</v>
      </c>
      <c r="I212" s="69"/>
      <c r="J212" s="167"/>
      <c r="K212" s="168"/>
      <c r="L212" s="168"/>
      <c r="M212" s="168"/>
      <c r="N212" s="169"/>
    </row>
    <row r="213" spans="2:14" ht="12.75">
      <c r="B213" s="162"/>
      <c r="D213" s="64"/>
      <c r="E213" s="70"/>
      <c r="F213" s="70" t="e">
        <f>+((+#REF!*4)*100)/#REF!</f>
        <v>#REF!</v>
      </c>
      <c r="G213" s="70" t="e">
        <f>+((+#REF!*4)*100)/#REF!</f>
        <v>#REF!</v>
      </c>
      <c r="H213" s="70" t="e">
        <f>+((+#REF!*4)*100)/#REF!</f>
        <v>#REF!</v>
      </c>
      <c r="I213" s="69"/>
      <c r="J213" s="167"/>
      <c r="K213" s="168"/>
      <c r="L213" s="168"/>
      <c r="M213" s="168"/>
      <c r="N213" s="169"/>
    </row>
    <row r="214" spans="2:14" ht="12.75">
      <c r="B214" s="162"/>
      <c r="D214" s="64"/>
      <c r="E214" s="70"/>
      <c r="F214" s="70" t="e">
        <f>+((+#REF!*4)*100)/#REF!</f>
        <v>#REF!</v>
      </c>
      <c r="G214" s="70" t="e">
        <f>+((+#REF!*4)*100)/#REF!</f>
        <v>#REF!</v>
      </c>
      <c r="H214" s="70" t="e">
        <f>+((+#REF!*4)*100)/#REF!</f>
        <v>#REF!</v>
      </c>
      <c r="I214" s="69"/>
      <c r="J214" s="167"/>
      <c r="K214" s="168"/>
      <c r="L214" s="168"/>
      <c r="M214" s="168"/>
      <c r="N214" s="169"/>
    </row>
    <row r="215" spans="2:14" ht="12.75">
      <c r="B215" s="162"/>
      <c r="D215" s="64"/>
      <c r="E215" s="70"/>
      <c r="F215" s="70" t="e">
        <f>+((+#REF!*4)*100)/#REF!</f>
        <v>#REF!</v>
      </c>
      <c r="G215" s="70" t="e">
        <f>+((+#REF!*4)*100)/#REF!</f>
        <v>#REF!</v>
      </c>
      <c r="H215" s="70" t="e">
        <f>+((+#REF!*4)*100)/#REF!</f>
        <v>#REF!</v>
      </c>
      <c r="I215" s="69"/>
      <c r="J215" s="167"/>
      <c r="K215" s="168"/>
      <c r="L215" s="168"/>
      <c r="M215" s="168"/>
      <c r="N215" s="169"/>
    </row>
    <row r="216" spans="2:14" ht="12.75">
      <c r="B216" s="162"/>
      <c r="D216" s="64"/>
      <c r="E216" s="70"/>
      <c r="F216" s="70" t="e">
        <f>+((+#REF!*4)*100)/#REF!</f>
        <v>#REF!</v>
      </c>
      <c r="G216" s="70" t="e">
        <f>+((+#REF!*4)*100)/#REF!</f>
        <v>#REF!</v>
      </c>
      <c r="H216" s="70" t="e">
        <f>+((+#REF!*4)*100)/#REF!</f>
        <v>#REF!</v>
      </c>
      <c r="I216" s="69"/>
      <c r="J216" s="167"/>
      <c r="K216" s="168"/>
      <c r="L216" s="168"/>
      <c r="M216" s="168"/>
      <c r="N216" s="169"/>
    </row>
    <row r="217" spans="2:14" ht="12.75">
      <c r="B217" s="162"/>
      <c r="D217" s="64"/>
      <c r="E217" s="70"/>
      <c r="F217" s="70" t="e">
        <f>+((+#REF!*4)*100)/#REF!</f>
        <v>#REF!</v>
      </c>
      <c r="G217" s="70" t="e">
        <f>+((+#REF!*4)*100)/#REF!</f>
        <v>#REF!</v>
      </c>
      <c r="H217" s="70" t="e">
        <f>+((+#REF!*4)*100)/#REF!</f>
        <v>#REF!</v>
      </c>
      <c r="I217" s="69"/>
      <c r="J217" s="167"/>
      <c r="K217" s="168"/>
      <c r="L217" s="168"/>
      <c r="M217" s="168"/>
      <c r="N217" s="169"/>
    </row>
    <row r="218" spans="2:14" ht="12.75">
      <c r="B218" s="162"/>
      <c r="D218" s="64"/>
      <c r="E218" s="70"/>
      <c r="F218" s="70" t="e">
        <f>+((+#REF!*4)*100)/#REF!</f>
        <v>#REF!</v>
      </c>
      <c r="G218" s="70" t="e">
        <f>+((+#REF!*4)*100)/#REF!</f>
        <v>#REF!</v>
      </c>
      <c r="H218" s="70" t="e">
        <f>+((+#REF!*4)*100)/#REF!</f>
        <v>#REF!</v>
      </c>
      <c r="I218" s="69"/>
      <c r="J218" s="167"/>
      <c r="K218" s="168"/>
      <c r="L218" s="168"/>
      <c r="M218" s="168"/>
      <c r="N218" s="169"/>
    </row>
    <row r="219" spans="2:14" ht="12.75">
      <c r="B219" s="162"/>
      <c r="D219" s="64"/>
      <c r="E219" s="70"/>
      <c r="F219" s="70" t="e">
        <f>+((+#REF!*4)*100)/#REF!</f>
        <v>#REF!</v>
      </c>
      <c r="G219" s="70" t="e">
        <f>+((+#REF!*4)*100)/#REF!</f>
        <v>#REF!</v>
      </c>
      <c r="H219" s="70" t="e">
        <f>+((+#REF!*4)*100)/#REF!</f>
        <v>#REF!</v>
      </c>
      <c r="I219" s="69"/>
      <c r="J219" s="167"/>
      <c r="K219" s="168"/>
      <c r="L219" s="168"/>
      <c r="M219" s="168"/>
      <c r="N219" s="169"/>
    </row>
    <row r="220" spans="2:14" ht="12.75">
      <c r="B220" s="162"/>
      <c r="D220" s="64"/>
      <c r="E220" s="70"/>
      <c r="F220" s="70" t="e">
        <f>+((+#REF!*4)*100)/#REF!</f>
        <v>#REF!</v>
      </c>
      <c r="G220" s="70" t="e">
        <f>+((+#REF!*4)*100)/#REF!</f>
        <v>#REF!</v>
      </c>
      <c r="H220" s="70" t="e">
        <f>+((+#REF!*4)*100)/#REF!</f>
        <v>#REF!</v>
      </c>
      <c r="I220" s="69"/>
      <c r="J220" s="167"/>
      <c r="K220" s="168"/>
      <c r="L220" s="168"/>
      <c r="M220" s="168"/>
      <c r="N220" s="169"/>
    </row>
    <row r="221" spans="2:14" ht="12.75">
      <c r="B221" s="162"/>
      <c r="D221" s="64"/>
      <c r="E221" s="70"/>
      <c r="F221" s="70" t="e">
        <f>+((+#REF!*4)*100)/#REF!</f>
        <v>#REF!</v>
      </c>
      <c r="G221" s="70" t="e">
        <f>+((+#REF!*4)*100)/#REF!</f>
        <v>#REF!</v>
      </c>
      <c r="H221" s="70" t="e">
        <f>+((+#REF!*4)*100)/#REF!</f>
        <v>#REF!</v>
      </c>
      <c r="I221" s="69"/>
      <c r="J221" s="167"/>
      <c r="K221" s="168"/>
      <c r="L221" s="168"/>
      <c r="M221" s="168"/>
      <c r="N221" s="169"/>
    </row>
    <row r="222" spans="2:14" ht="12.75">
      <c r="B222" s="162"/>
      <c r="D222" s="64"/>
      <c r="E222" s="70"/>
      <c r="F222" s="70" t="e">
        <f>+((+#REF!*4)*100)/#REF!</f>
        <v>#REF!</v>
      </c>
      <c r="G222" s="70" t="e">
        <f>+((+#REF!*4)*100)/#REF!</f>
        <v>#REF!</v>
      </c>
      <c r="H222" s="70" t="e">
        <f>+((+#REF!*4)*100)/#REF!</f>
        <v>#REF!</v>
      </c>
      <c r="I222" s="69"/>
      <c r="J222" s="167"/>
      <c r="K222" s="168"/>
      <c r="L222" s="168"/>
      <c r="M222" s="168"/>
      <c r="N222" s="169"/>
    </row>
    <row r="223" spans="2:14" ht="12.75">
      <c r="B223" s="162"/>
      <c r="D223" s="64"/>
      <c r="E223" s="70"/>
      <c r="F223" s="70" t="e">
        <f>+((+#REF!*4)*100)/#REF!</f>
        <v>#REF!</v>
      </c>
      <c r="G223" s="70" t="e">
        <f>+((+#REF!*4)*100)/#REF!</f>
        <v>#REF!</v>
      </c>
      <c r="H223" s="70" t="e">
        <f>+((+#REF!*4)*100)/#REF!</f>
        <v>#REF!</v>
      </c>
      <c r="I223" s="69"/>
      <c r="J223" s="167"/>
      <c r="K223" s="168"/>
      <c r="L223" s="168"/>
      <c r="M223" s="168"/>
      <c r="N223" s="169"/>
    </row>
    <row r="224" spans="2:14" ht="12.75">
      <c r="B224" s="162"/>
      <c r="D224" s="64"/>
      <c r="E224" s="70"/>
      <c r="F224" s="70" t="e">
        <f>+((+#REF!*4)*100)/#REF!</f>
        <v>#REF!</v>
      </c>
      <c r="G224" s="70" t="e">
        <f>+((+#REF!*4)*100)/#REF!</f>
        <v>#REF!</v>
      </c>
      <c r="H224" s="70" t="e">
        <f>+((+#REF!*4)*100)/#REF!</f>
        <v>#REF!</v>
      </c>
      <c r="I224" s="69"/>
      <c r="J224" s="167"/>
      <c r="K224" s="168"/>
      <c r="L224" s="168"/>
      <c r="M224" s="168"/>
      <c r="N224" s="169"/>
    </row>
    <row r="225" spans="2:14" ht="12.75">
      <c r="B225" s="162"/>
      <c r="D225" s="64"/>
      <c r="E225" s="70"/>
      <c r="F225" s="70" t="e">
        <f>+((+#REF!*4)*100)/#REF!</f>
        <v>#REF!</v>
      </c>
      <c r="G225" s="70" t="e">
        <f>+((+#REF!*4)*100)/#REF!</f>
        <v>#REF!</v>
      </c>
      <c r="H225" s="70" t="e">
        <f>+((+#REF!*4)*100)/#REF!</f>
        <v>#REF!</v>
      </c>
      <c r="I225" s="69"/>
      <c r="J225" s="167"/>
      <c r="K225" s="168"/>
      <c r="L225" s="168"/>
      <c r="M225" s="168"/>
      <c r="N225" s="169"/>
    </row>
    <row r="226" spans="2:14" ht="12.75">
      <c r="B226" s="162"/>
      <c r="D226" s="64"/>
      <c r="E226" s="70"/>
      <c r="F226" s="70" t="e">
        <f>+((+#REF!*4)*100)/#REF!</f>
        <v>#REF!</v>
      </c>
      <c r="G226" s="70" t="e">
        <f>+((+#REF!*4)*100)/#REF!</f>
        <v>#REF!</v>
      </c>
      <c r="H226" s="70" t="e">
        <f>+((+#REF!*4)*100)/#REF!</f>
        <v>#REF!</v>
      </c>
      <c r="I226" s="69"/>
      <c r="J226" s="167"/>
      <c r="K226" s="168"/>
      <c r="L226" s="168"/>
      <c r="M226" s="168"/>
      <c r="N226" s="169"/>
    </row>
    <row r="227" spans="2:14" ht="12.75">
      <c r="B227" s="162"/>
      <c r="D227" s="64"/>
      <c r="E227" s="70"/>
      <c r="F227" s="68"/>
      <c r="G227" s="68"/>
      <c r="H227" s="68"/>
      <c r="I227" s="69"/>
      <c r="J227" s="167"/>
      <c r="K227" s="168"/>
      <c r="L227" s="168"/>
      <c r="M227" s="168"/>
      <c r="N227" s="169"/>
    </row>
    <row r="228" spans="2:14" ht="12.75">
      <c r="B228" s="163"/>
      <c r="D228" s="71"/>
      <c r="E228" s="72"/>
      <c r="F228" s="73" t="e">
        <f>SUM(F209:F226)</f>
        <v>#REF!</v>
      </c>
      <c r="G228" s="73" t="e">
        <f>SUM(G209:G226)</f>
        <v>#REF!</v>
      </c>
      <c r="H228" s="73" t="e">
        <f>SUM(H209:H226)</f>
        <v>#REF!</v>
      </c>
      <c r="I228" s="69"/>
      <c r="J228" s="170"/>
      <c r="K228" s="171"/>
      <c r="L228" s="171"/>
      <c r="M228" s="171"/>
      <c r="N228" s="172"/>
    </row>
  </sheetData>
  <sheetProtection/>
  <mergeCells count="58">
    <mergeCell ref="A206:A207"/>
    <mergeCell ref="A107:A108"/>
    <mergeCell ref="A132:A133"/>
    <mergeCell ref="A157:A158"/>
    <mergeCell ref="A182:A183"/>
    <mergeCell ref="A6:A7"/>
    <mergeCell ref="A32:A33"/>
    <mergeCell ref="A57:A58"/>
    <mergeCell ref="A82:A83"/>
    <mergeCell ref="B6:B7"/>
    <mergeCell ref="B32:B33"/>
    <mergeCell ref="B59:B79"/>
    <mergeCell ref="D6:D7"/>
    <mergeCell ref="J6:N7"/>
    <mergeCell ref="B8:B29"/>
    <mergeCell ref="J8:N29"/>
    <mergeCell ref="E9:E11"/>
    <mergeCell ref="E21:E24"/>
    <mergeCell ref="E12:E13"/>
    <mergeCell ref="E14:E20"/>
    <mergeCell ref="D32:D33"/>
    <mergeCell ref="J32:N33"/>
    <mergeCell ref="B34:B54"/>
    <mergeCell ref="J34:N54"/>
    <mergeCell ref="B57:B58"/>
    <mergeCell ref="D57:D58"/>
    <mergeCell ref="J57:N58"/>
    <mergeCell ref="J59:N79"/>
    <mergeCell ref="B134:B154"/>
    <mergeCell ref="J134:N154"/>
    <mergeCell ref="B82:B83"/>
    <mergeCell ref="D82:D83"/>
    <mergeCell ref="J82:N83"/>
    <mergeCell ref="B84:B104"/>
    <mergeCell ref="J84:N104"/>
    <mergeCell ref="B107:B108"/>
    <mergeCell ref="D107:D108"/>
    <mergeCell ref="J107:N108"/>
    <mergeCell ref="B109:B129"/>
    <mergeCell ref="J109:N129"/>
    <mergeCell ref="B132:B133"/>
    <mergeCell ref="D132:D133"/>
    <mergeCell ref="J132:N133"/>
    <mergeCell ref="B157:B158"/>
    <mergeCell ref="D157:D158"/>
    <mergeCell ref="J157:N158"/>
    <mergeCell ref="B159:B179"/>
    <mergeCell ref="J159:N179"/>
    <mergeCell ref="B182:B183"/>
    <mergeCell ref="D182:D183"/>
    <mergeCell ref="J182:N183"/>
    <mergeCell ref="B184:B204"/>
    <mergeCell ref="J184:N204"/>
    <mergeCell ref="B206:B207"/>
    <mergeCell ref="D206:D207"/>
    <mergeCell ref="J206:N207"/>
    <mergeCell ref="B208:B228"/>
    <mergeCell ref="J208:N2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27"/>
  <sheetViews>
    <sheetView zoomScalePageLayoutView="0" workbookViewId="0" topLeftCell="A1">
      <selection activeCell="Q13" sqref="Q13"/>
    </sheetView>
  </sheetViews>
  <sheetFormatPr defaultColWidth="9.140625" defaultRowHeight="12.75"/>
  <cols>
    <col min="2" max="2" width="24.421875" style="0" customWidth="1"/>
    <col min="3" max="3" width="1.1484375" style="0" customWidth="1"/>
    <col min="4" max="4" width="32.57421875" style="0" customWidth="1"/>
    <col min="5" max="5" width="10.57421875" style="0" customWidth="1"/>
    <col min="6" max="8" width="0" style="0" hidden="1" customWidth="1"/>
    <col min="9" max="9" width="1.421875" style="0" customWidth="1"/>
    <col min="10" max="12" width="9.57421875" style="0" customWidth="1"/>
    <col min="13" max="13" width="10.00390625" style="0" customWidth="1"/>
    <col min="14" max="14" width="9.8515625" style="0" customWidth="1"/>
  </cols>
  <sheetData>
    <row r="3" ht="12.75">
      <c r="D3" s="87" t="s">
        <v>365</v>
      </c>
    </row>
    <row r="4" spans="2:14" ht="12.75">
      <c r="B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2.75">
      <c r="A5" s="173" t="s">
        <v>359</v>
      </c>
      <c r="B5" s="173" t="s">
        <v>360</v>
      </c>
      <c r="C5" s="88"/>
      <c r="D5" s="175" t="s">
        <v>105</v>
      </c>
      <c r="E5" s="89" t="s">
        <v>106</v>
      </c>
      <c r="F5" s="89" t="s">
        <v>107</v>
      </c>
      <c r="G5" s="89" t="s">
        <v>108</v>
      </c>
      <c r="H5" s="89" t="s">
        <v>109</v>
      </c>
      <c r="I5" s="90"/>
      <c r="J5" s="175" t="s">
        <v>110</v>
      </c>
      <c r="K5" s="175"/>
      <c r="L5" s="175"/>
      <c r="M5" s="175"/>
      <c r="N5" s="175"/>
    </row>
    <row r="6" spans="1:14" ht="12.75">
      <c r="A6" s="174"/>
      <c r="B6" s="174"/>
      <c r="C6" s="88"/>
      <c r="D6" s="174"/>
      <c r="E6" s="91" t="s">
        <v>111</v>
      </c>
      <c r="F6" s="92"/>
      <c r="G6" s="92"/>
      <c r="H6" s="92"/>
      <c r="I6" s="93"/>
      <c r="J6" s="174"/>
      <c r="K6" s="174"/>
      <c r="L6" s="174"/>
      <c r="M6" s="174"/>
      <c r="N6" s="174"/>
    </row>
    <row r="7" spans="1:14" ht="12.75" customHeight="1">
      <c r="A7" s="63">
        <v>1</v>
      </c>
      <c r="B7" s="192" t="s">
        <v>356</v>
      </c>
      <c r="C7" s="63"/>
      <c r="D7" s="64" t="s">
        <v>357</v>
      </c>
      <c r="E7" s="65">
        <v>45</v>
      </c>
      <c r="F7" s="66" t="s">
        <v>113</v>
      </c>
      <c r="G7" s="66" t="s">
        <v>113</v>
      </c>
      <c r="H7" s="66" t="s">
        <v>113</v>
      </c>
      <c r="I7" s="67"/>
      <c r="J7" s="164" t="s">
        <v>358</v>
      </c>
      <c r="K7" s="165"/>
      <c r="L7" s="165"/>
      <c r="M7" s="165"/>
      <c r="N7" s="166"/>
    </row>
    <row r="8" spans="2:14" ht="12.75">
      <c r="B8" s="193"/>
      <c r="D8" s="64"/>
      <c r="E8" s="70"/>
      <c r="F8" s="68" t="e">
        <f>+((+#REF!*4)*100)/#REF!</f>
        <v>#REF!</v>
      </c>
      <c r="G8" s="68" t="e">
        <f>+((+#REF!*4)*100)/#REF!</f>
        <v>#REF!</v>
      </c>
      <c r="H8" s="68" t="e">
        <f>+((+#REF!*4)*100)/#REF!</f>
        <v>#REF!</v>
      </c>
      <c r="I8" s="69"/>
      <c r="J8" s="167"/>
      <c r="K8" s="168"/>
      <c r="L8" s="168"/>
      <c r="M8" s="168"/>
      <c r="N8" s="169"/>
    </row>
    <row r="9" spans="2:14" ht="12.75">
      <c r="B9" s="193"/>
      <c r="D9" s="64"/>
      <c r="E9" s="70"/>
      <c r="F9" s="70" t="e">
        <f>+((+#REF!*4)*100)/#REF!</f>
        <v>#REF!</v>
      </c>
      <c r="G9" s="70" t="e">
        <f>+((+#REF!*4)*100)/#REF!</f>
        <v>#REF!</v>
      </c>
      <c r="H9" s="70" t="e">
        <f>+((+#REF!*4)*100)/#REF!</f>
        <v>#REF!</v>
      </c>
      <c r="I9" s="69"/>
      <c r="J9" s="167"/>
      <c r="K9" s="168"/>
      <c r="L9" s="168"/>
      <c r="M9" s="168"/>
      <c r="N9" s="169"/>
    </row>
    <row r="10" spans="2:14" ht="12.75">
      <c r="B10" s="193"/>
      <c r="D10" s="64"/>
      <c r="E10" s="70"/>
      <c r="F10" s="70" t="e">
        <f>+((+#REF!*4)*100)/#REF!</f>
        <v>#REF!</v>
      </c>
      <c r="G10" s="70" t="e">
        <f>+((+#REF!*4)*100)/#REF!</f>
        <v>#REF!</v>
      </c>
      <c r="H10" s="70" t="e">
        <f>+((+#REF!*4)*100)/#REF!</f>
        <v>#REF!</v>
      </c>
      <c r="I10" s="69"/>
      <c r="J10" s="167"/>
      <c r="K10" s="168"/>
      <c r="L10" s="168"/>
      <c r="M10" s="168"/>
      <c r="N10" s="169"/>
    </row>
    <row r="11" spans="2:14" ht="12.75">
      <c r="B11" s="193"/>
      <c r="D11" s="64"/>
      <c r="E11" s="70"/>
      <c r="F11" s="70" t="e">
        <f>+((+#REF!*4)*100)/#REF!</f>
        <v>#REF!</v>
      </c>
      <c r="G11" s="70" t="e">
        <f>+((+#REF!*4)*100)/#REF!</f>
        <v>#REF!</v>
      </c>
      <c r="H11" s="70" t="e">
        <f>+((+#REF!*4)*100)/#REF!</f>
        <v>#REF!</v>
      </c>
      <c r="I11" s="69"/>
      <c r="J11" s="167"/>
      <c r="K11" s="168"/>
      <c r="L11" s="168"/>
      <c r="M11" s="168"/>
      <c r="N11" s="169"/>
    </row>
    <row r="12" spans="2:14" ht="12.75">
      <c r="B12" s="193"/>
      <c r="D12" s="64"/>
      <c r="E12" s="70"/>
      <c r="F12" s="70" t="e">
        <f>+((+#REF!*4)*100)/#REF!</f>
        <v>#REF!</v>
      </c>
      <c r="G12" s="70" t="e">
        <f>+((+#REF!*4)*100)/#REF!</f>
        <v>#REF!</v>
      </c>
      <c r="H12" s="70" t="e">
        <f>+((+#REF!*4)*100)/#REF!</f>
        <v>#REF!</v>
      </c>
      <c r="I12" s="69"/>
      <c r="J12" s="167"/>
      <c r="K12" s="168"/>
      <c r="L12" s="168"/>
      <c r="M12" s="168"/>
      <c r="N12" s="169"/>
    </row>
    <row r="13" spans="2:14" ht="12.75">
      <c r="B13" s="193"/>
      <c r="D13" s="64"/>
      <c r="E13" s="70"/>
      <c r="F13" s="70" t="e">
        <f>+((+#REF!*4)*100)/#REF!</f>
        <v>#REF!</v>
      </c>
      <c r="G13" s="70" t="e">
        <f>+((+#REF!*4)*100)/#REF!</f>
        <v>#REF!</v>
      </c>
      <c r="H13" s="70" t="e">
        <f>+((+#REF!*4)*100)/#REF!</f>
        <v>#REF!</v>
      </c>
      <c r="I13" s="69"/>
      <c r="J13" s="167"/>
      <c r="K13" s="168"/>
      <c r="L13" s="168"/>
      <c r="M13" s="168"/>
      <c r="N13" s="169"/>
    </row>
    <row r="14" spans="2:14" ht="12.75">
      <c r="B14" s="193"/>
      <c r="D14" s="64"/>
      <c r="E14" s="70"/>
      <c r="F14" s="70" t="e">
        <f>+((+#REF!*4)*100)/#REF!</f>
        <v>#REF!</v>
      </c>
      <c r="G14" s="70" t="e">
        <f>+((+#REF!*4)*100)/#REF!</f>
        <v>#REF!</v>
      </c>
      <c r="H14" s="70" t="e">
        <f>+((+#REF!*4)*100)/#REF!</f>
        <v>#REF!</v>
      </c>
      <c r="I14" s="69"/>
      <c r="J14" s="167"/>
      <c r="K14" s="168"/>
      <c r="L14" s="168"/>
      <c r="M14" s="168"/>
      <c r="N14" s="169"/>
    </row>
    <row r="15" spans="2:14" ht="12.75">
      <c r="B15" s="193"/>
      <c r="D15" s="64"/>
      <c r="E15" s="70"/>
      <c r="F15" s="70" t="e">
        <f>+((+#REF!*4)*100)/#REF!</f>
        <v>#REF!</v>
      </c>
      <c r="G15" s="70" t="e">
        <f>+((+#REF!*4)*100)/#REF!</f>
        <v>#REF!</v>
      </c>
      <c r="H15" s="70" t="e">
        <f>+((+#REF!*4)*100)/#REF!</f>
        <v>#REF!</v>
      </c>
      <c r="I15" s="69"/>
      <c r="J15" s="167"/>
      <c r="K15" s="168"/>
      <c r="L15" s="168"/>
      <c r="M15" s="168"/>
      <c r="N15" s="169"/>
    </row>
    <row r="16" spans="2:14" ht="12.75">
      <c r="B16" s="193"/>
      <c r="D16" s="64"/>
      <c r="E16" s="70"/>
      <c r="F16" s="70" t="e">
        <f>+((+#REF!*4)*100)/#REF!</f>
        <v>#REF!</v>
      </c>
      <c r="G16" s="70" t="e">
        <f>+((+#REF!*4)*100)/#REF!</f>
        <v>#REF!</v>
      </c>
      <c r="H16" s="70" t="e">
        <f>+((+#REF!*4)*100)/#REF!</f>
        <v>#REF!</v>
      </c>
      <c r="I16" s="69"/>
      <c r="J16" s="167"/>
      <c r="K16" s="168"/>
      <c r="L16" s="168"/>
      <c r="M16" s="168"/>
      <c r="N16" s="169"/>
    </row>
    <row r="17" spans="2:14" ht="12.75">
      <c r="B17" s="193"/>
      <c r="D17" s="64"/>
      <c r="E17" s="70"/>
      <c r="F17" s="70" t="e">
        <f>+((+#REF!*4)*100)/#REF!</f>
        <v>#REF!</v>
      </c>
      <c r="G17" s="70" t="e">
        <f>+((+#REF!*4)*100)/#REF!</f>
        <v>#REF!</v>
      </c>
      <c r="H17" s="70" t="e">
        <f>+((+#REF!*4)*100)/#REF!</f>
        <v>#REF!</v>
      </c>
      <c r="I17" s="69"/>
      <c r="J17" s="167"/>
      <c r="K17" s="168"/>
      <c r="L17" s="168"/>
      <c r="M17" s="168"/>
      <c r="N17" s="169"/>
    </row>
    <row r="18" spans="2:14" ht="12.75">
      <c r="B18" s="193"/>
      <c r="D18" s="64"/>
      <c r="E18" s="70"/>
      <c r="F18" s="70" t="e">
        <f>+((+#REF!*4)*100)/#REF!</f>
        <v>#REF!</v>
      </c>
      <c r="G18" s="70" t="e">
        <f>+((+#REF!*4)*100)/#REF!</f>
        <v>#REF!</v>
      </c>
      <c r="H18" s="70" t="e">
        <f>+((+#REF!*4)*100)/#REF!</f>
        <v>#REF!</v>
      </c>
      <c r="I18" s="69"/>
      <c r="J18" s="167"/>
      <c r="K18" s="168"/>
      <c r="L18" s="168"/>
      <c r="M18" s="168"/>
      <c r="N18" s="169"/>
    </row>
    <row r="19" spans="2:14" ht="12.75">
      <c r="B19" s="193"/>
      <c r="D19" s="64"/>
      <c r="E19" s="70"/>
      <c r="F19" s="70" t="e">
        <f>+((+#REF!*4)*100)/#REF!</f>
        <v>#REF!</v>
      </c>
      <c r="G19" s="70" t="e">
        <f>+((+#REF!*4)*100)/#REF!</f>
        <v>#REF!</v>
      </c>
      <c r="H19" s="70" t="e">
        <f>+((+#REF!*4)*100)/#REF!</f>
        <v>#REF!</v>
      </c>
      <c r="I19" s="69"/>
      <c r="J19" s="167"/>
      <c r="K19" s="168"/>
      <c r="L19" s="168"/>
      <c r="M19" s="168"/>
      <c r="N19" s="169"/>
    </row>
    <row r="20" spans="2:14" ht="12.75">
      <c r="B20" s="193"/>
      <c r="D20" s="64"/>
      <c r="E20" s="70"/>
      <c r="F20" s="70" t="e">
        <f>+((+#REF!*4)*100)/#REF!</f>
        <v>#REF!</v>
      </c>
      <c r="G20" s="70" t="e">
        <f>+((+#REF!*4)*100)/#REF!</f>
        <v>#REF!</v>
      </c>
      <c r="H20" s="70" t="e">
        <f>+((+#REF!*4)*100)/#REF!</f>
        <v>#REF!</v>
      </c>
      <c r="I20" s="69"/>
      <c r="J20" s="167"/>
      <c r="K20" s="168"/>
      <c r="L20" s="168"/>
      <c r="M20" s="168"/>
      <c r="N20" s="169"/>
    </row>
    <row r="21" spans="2:14" ht="12.75">
      <c r="B21" s="193"/>
      <c r="D21" s="64"/>
      <c r="E21" s="70"/>
      <c r="F21" s="70" t="e">
        <f>+((+#REF!*4)*100)/#REF!</f>
        <v>#REF!</v>
      </c>
      <c r="G21" s="70" t="e">
        <f>+((+#REF!*4)*100)/#REF!</f>
        <v>#REF!</v>
      </c>
      <c r="H21" s="70" t="e">
        <f>+((+#REF!*4)*100)/#REF!</f>
        <v>#REF!</v>
      </c>
      <c r="I21" s="69"/>
      <c r="J21" s="167"/>
      <c r="K21" s="168"/>
      <c r="L21" s="168"/>
      <c r="M21" s="168"/>
      <c r="N21" s="169"/>
    </row>
    <row r="22" spans="2:14" ht="12.75">
      <c r="B22" s="193"/>
      <c r="D22" s="64"/>
      <c r="E22" s="70"/>
      <c r="F22" s="70" t="e">
        <f>+((+#REF!*4)*100)/#REF!</f>
        <v>#REF!</v>
      </c>
      <c r="G22" s="70" t="e">
        <f>+((+#REF!*4)*100)/#REF!</f>
        <v>#REF!</v>
      </c>
      <c r="H22" s="70" t="e">
        <f>+((+#REF!*4)*100)/#REF!</f>
        <v>#REF!</v>
      </c>
      <c r="I22" s="69"/>
      <c r="J22" s="167"/>
      <c r="K22" s="168"/>
      <c r="L22" s="168"/>
      <c r="M22" s="168"/>
      <c r="N22" s="169"/>
    </row>
    <row r="23" spans="2:14" ht="12.75">
      <c r="B23" s="193"/>
      <c r="D23" s="64"/>
      <c r="E23" s="70"/>
      <c r="F23" s="70" t="e">
        <f>+((+#REF!*4)*100)/#REF!</f>
        <v>#REF!</v>
      </c>
      <c r="G23" s="70" t="e">
        <f>+((+#REF!*4)*100)/#REF!</f>
        <v>#REF!</v>
      </c>
      <c r="H23" s="70" t="e">
        <f>+((+#REF!*4)*100)/#REF!</f>
        <v>#REF!</v>
      </c>
      <c r="I23" s="69"/>
      <c r="J23" s="167"/>
      <c r="K23" s="168"/>
      <c r="L23" s="168"/>
      <c r="M23" s="168"/>
      <c r="N23" s="169"/>
    </row>
    <row r="24" spans="2:14" ht="12.75">
      <c r="B24" s="193"/>
      <c r="D24" s="64"/>
      <c r="E24" s="70"/>
      <c r="F24" s="70" t="e">
        <f>+((+#REF!*4)*100)/#REF!</f>
        <v>#REF!</v>
      </c>
      <c r="G24" s="70" t="e">
        <f>+((+#REF!*4)*100)/#REF!</f>
        <v>#REF!</v>
      </c>
      <c r="H24" s="70" t="e">
        <f>+((+#REF!*4)*100)/#REF!</f>
        <v>#REF!</v>
      </c>
      <c r="I24" s="69"/>
      <c r="J24" s="167"/>
      <c r="K24" s="168"/>
      <c r="L24" s="168"/>
      <c r="M24" s="168"/>
      <c r="N24" s="169"/>
    </row>
    <row r="25" spans="2:14" ht="12.75">
      <c r="B25" s="193"/>
      <c r="D25" s="64"/>
      <c r="E25" s="70"/>
      <c r="F25" s="70" t="e">
        <f>+((+#REF!*4)*100)/#REF!</f>
        <v>#REF!</v>
      </c>
      <c r="G25" s="70" t="e">
        <f>+((+#REF!*4)*100)/#REF!</f>
        <v>#REF!</v>
      </c>
      <c r="H25" s="70" t="e">
        <f>+((+#REF!*4)*100)/#REF!</f>
        <v>#REF!</v>
      </c>
      <c r="I25" s="69"/>
      <c r="J25" s="167"/>
      <c r="K25" s="168"/>
      <c r="L25" s="168"/>
      <c r="M25" s="168"/>
      <c r="N25" s="169"/>
    </row>
    <row r="26" spans="2:14" ht="12.75">
      <c r="B26" s="193"/>
      <c r="D26" s="64"/>
      <c r="E26" s="70"/>
      <c r="F26" s="68"/>
      <c r="G26" s="68"/>
      <c r="H26" s="68"/>
      <c r="I26" s="69"/>
      <c r="J26" s="167"/>
      <c r="K26" s="168"/>
      <c r="L26" s="168"/>
      <c r="M26" s="168"/>
      <c r="N26" s="169"/>
    </row>
    <row r="27" spans="2:14" ht="12.75">
      <c r="B27" s="194"/>
      <c r="D27" s="71"/>
      <c r="E27" s="72"/>
      <c r="F27" s="73" t="e">
        <f>SUM(F8:F25)</f>
        <v>#REF!</v>
      </c>
      <c r="G27" s="73" t="e">
        <f>SUM(G8:G25)</f>
        <v>#REF!</v>
      </c>
      <c r="H27" s="73" t="e">
        <f>SUM(H8:H25)</f>
        <v>#REF!</v>
      </c>
      <c r="I27" s="69"/>
      <c r="J27" s="170"/>
      <c r="K27" s="171"/>
      <c r="L27" s="171"/>
      <c r="M27" s="171"/>
      <c r="N27" s="172"/>
    </row>
  </sheetData>
  <sheetProtection/>
  <mergeCells count="6">
    <mergeCell ref="A5:A6"/>
    <mergeCell ref="J7:N27"/>
    <mergeCell ref="B7:B27"/>
    <mergeCell ref="B5:B6"/>
    <mergeCell ref="D5:D6"/>
    <mergeCell ref="J5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GS-José Reis</dc:creator>
  <cp:keywords/>
  <dc:description/>
  <cp:lastModifiedBy>Professor</cp:lastModifiedBy>
  <cp:lastPrinted>2017-12-11T14:15:38Z</cp:lastPrinted>
  <dcterms:created xsi:type="dcterms:W3CDTF">2012-10-19T14:09:22Z</dcterms:created>
  <dcterms:modified xsi:type="dcterms:W3CDTF">2018-01-10T14:27:11Z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